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2" activeTab="0"/>
  </bookViews>
  <sheets>
    <sheet name="Planilha de Custos" sheetId="1" r:id="rId1"/>
    <sheet name="Proposta" sheetId="2" r:id="rId2"/>
  </sheets>
  <definedNames>
    <definedName name="Excel_BuiltIn__FilterDatabase" localSheetId="1">'Proposta'!$A$11:$J$89</definedName>
  </definedNames>
  <calcPr fullCalcOnLoad="1"/>
</workbook>
</file>

<file path=xl/sharedStrings.xml><?xml version="1.0" encoding="utf-8"?>
<sst xmlns="http://schemas.openxmlformats.org/spreadsheetml/2006/main" count="290" uniqueCount="216">
  <si>
    <r>
      <t xml:space="preserve">PREGÃO ELETRÔNICO Nº 11/2018 – IFSULDEMINAS – Campus Muzambinho
</t>
    </r>
    <r>
      <rPr>
        <b/>
        <sz val="12"/>
        <color indexed="8"/>
        <rFont val="Arial"/>
        <family val="2"/>
      </rPr>
      <t>PROCESSO Nº 23346.000145.2018-32</t>
    </r>
  </si>
  <si>
    <t>Anexo III Planilha de Custos e Formação de Preços</t>
  </si>
  <si>
    <t xml:space="preserve">Categoria profissional: </t>
  </si>
  <si>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</si>
  <si>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</si>
  <si>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</si>
  <si>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</si>
  <si>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</si>
  <si>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</si>
  <si>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</si>
  <si>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</si>
  <si>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</si>
  <si>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</si>
  <si>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</si>
  <si>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</si>
  <si>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</si>
  <si>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Posto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</si>
  <si>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</si>
  <si>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</si>
  <si>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</si>
  <si>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</si>
  <si>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</si>
  <si>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</si>
  <si>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</si>
  <si>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</si>
  <si>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</si>
  <si>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</si>
  <si>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</si>
  <si>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</si>
  <si>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</si>
  <si>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</si>
  <si>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feriado trabalhado em dobro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</si>
  <si>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</si>
  <si>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</si>
  <si>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</si>
  <si>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</si>
  <si>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</si>
  <si>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%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</si>
  <si>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</si>
  <si>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</si>
  <si>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TOTAL SUBMÓDULO 2.1</t>
  </si>
  <si>
    <t>Submódulo 2.2 - GPS, FGTS e Outras Contribuições</t>
  </si>
  <si>
    <t>Base de Cálculo</t>
  </si>
  <si>
    <t>2.2</t>
  </si>
  <si>
    <t>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</si>
  <si>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</si>
  <si>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</si>
  <si>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</si>
  <si>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</si>
  <si>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</si>
  <si>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</si>
  <si>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</si>
  <si>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</si>
  <si>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</si>
  <si>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</si>
  <si>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</si>
  <si>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</si>
  <si>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</si>
  <si>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</si>
  <si>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 xml:space="preserve">Assistência Médica e Familiar </t>
  </si>
  <si>
    <t>Diárias</t>
  </si>
  <si>
    <t>Seguro de vida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</si>
  <si>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</si>
  <si>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</si>
  <si>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</si>
  <si>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</si>
  <si>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</si>
  <si>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</si>
  <si>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</si>
  <si>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</si>
  <si>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</si>
  <si>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</si>
  <si>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</si>
  <si>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</si>
  <si>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</si>
  <si>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</si>
  <si>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</si>
  <si>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</si>
  <si>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</si>
  <si>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</si>
  <si>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t xml:space="preserve">Férias </t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</si>
  <si>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</si>
  <si>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</si>
  <si>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</si>
  <si>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</si>
  <si>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</si>
  <si>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</si>
  <si>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</si>
  <si>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</si>
  <si>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</si>
  <si>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</si>
  <si>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</si>
  <si>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</si>
  <si>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</si>
  <si>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</si>
  <si>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</si>
  <si>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</si>
  <si>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</si>
  <si>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</si>
  <si>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 – (EPI's)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</si>
  <si>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</si>
  <si>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</si>
  <si>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</si>
  <si>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</si>
  <si>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</si>
  <si>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</si>
  <si>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</si>
  <si>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</si>
  <si>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</si>
  <si>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</si>
  <si>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</si>
  <si>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</si>
  <si>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</si>
  <si>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</si>
  <si>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</si>
  <si>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</si>
  <si>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</si>
  <si>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</si>
  <si>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</si>
  <si>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</si>
  <si>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</si>
  <si>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</si>
  <si>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</si>
  <si>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</si>
  <si>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FATOR K</t>
  </si>
  <si>
    <t xml:space="preserve">MODELO DE PROPOSTA </t>
  </si>
  <si>
    <t>IDENTIFICAÇÃO</t>
  </si>
  <si>
    <t xml:space="preserve">RAZÃO SOCIAL: </t>
  </si>
  <si>
    <t xml:space="preserve">ENDEREÇO: </t>
  </si>
  <si>
    <t>UF:</t>
  </si>
  <si>
    <t xml:space="preserve">CEP: </t>
  </si>
  <si>
    <t xml:space="preserve">TELEFONE: </t>
  </si>
  <si>
    <t>EMAIL:</t>
  </si>
  <si>
    <t>GRUPO</t>
  </si>
  <si>
    <t>ITEM</t>
  </si>
  <si>
    <t>POSTO</t>
  </si>
  <si>
    <t>QTD DE
POSTOS</t>
  </si>
  <si>
    <t>QTD DE
EMPREGADOS
P/ POSTO</t>
  </si>
  <si>
    <t>TOTAL DE EMPREGADOS</t>
  </si>
  <si>
    <t>VALOR MENSAL
UNITÁRIO
 POR EMPREGADO</t>
  </si>
  <si>
    <t>VALOR MENSAL
UNITÁRIO
POR POSTO</t>
  </si>
  <si>
    <t>VALOR MENSAL
TOTAL
DOS POSTOS</t>
  </si>
  <si>
    <t>VALOR TOTAL ANUAL
DOS POSTOS
12 MESES</t>
  </si>
  <si>
    <t>ALMOXARIFE</t>
  </si>
  <si>
    <t>ASSISTENTE DE BIBLIOTECA</t>
  </si>
  <si>
    <t>AUXILIAR DE EAD</t>
  </si>
  <si>
    <t>AUXILIAR EM ADMINISTRAÇÃO</t>
  </si>
  <si>
    <t>ENCARREGADO ADMINISTRATIVO</t>
  </si>
  <si>
    <t>OPERADOR DE MÁQUINA COPIADORA</t>
  </si>
  <si>
    <t>SECRETARIA</t>
  </si>
  <si>
    <t>SUPERVISOR DE COMUNICAÇÃO</t>
  </si>
  <si>
    <t>SUPERVISOR DE DIGITAÇÃO E OPERAÇÃO</t>
  </si>
  <si>
    <t>SUPERVISOR DE PLATAFORMA EAD</t>
  </si>
  <si>
    <t>SUPERVISOR EDUCACIONAL</t>
  </si>
  <si>
    <t>TÉCNICO EM ARTES GRÁFICAS</t>
  </si>
  <si>
    <t>TELEFONISTA</t>
  </si>
  <si>
    <t>TOTAL DO GRUPO</t>
  </si>
  <si>
    <t xml:space="preserve">ENCARREGADO NA AGROPECUÁRIA
ATIVIDADES GERAIS </t>
  </si>
  <si>
    <t>ENCARREGADO NA AGROPECUÁRIA
AVICULTURA</t>
  </si>
  <si>
    <t>ENCARREGADO NA AGROPECUÁRIA
FAZ. GUAXUPÉ</t>
  </si>
  <si>
    <t>ENCARREGADO NA AGROPECUÁRIA
JARDINAGEM</t>
  </si>
  <si>
    <t xml:space="preserve">ENCARREGADO NA AGROPECUÁRIA
SUINOCULTURA
(COM INSALUBRIDADE) </t>
  </si>
  <si>
    <t xml:space="preserve">ENCARREGADO NA AGROPECUÁRIA
TORREFAÇÃO
(SEM INSALUBRIDADE) </t>
  </si>
  <si>
    <t>SUPERVISOR NA AGROPECUÁRIA
AGRICULTURA II</t>
  </si>
  <si>
    <t>SUPERVISOR NA AGROPECUÁRIA
BOVINOCULTURA
(COM INSALUBRIDADE)</t>
  </si>
  <si>
    <t>SUPERVISOR NA AGROPECUÁRIA
CUNICULTURA/CAPRINOCULTURA
(COM INSALUBRIDADE)</t>
  </si>
  <si>
    <t>SUPERVISOR NA AGROPECUÁRIA
OLERICULTURA</t>
  </si>
  <si>
    <t>TRABALHADOR RURAL
APICULTURA</t>
  </si>
  <si>
    <t>TRABALHADOR RURAL
BOVINO DE CORTE E LEITE
(COM INSALUBRIDADE)</t>
  </si>
  <si>
    <t>TRABALHADOR RURAL
CAFEICULTURA
(COM INSALUBRIDADE)</t>
  </si>
  <si>
    <t>TRABALHADOR RURAL
CAFEICULTURA
(SEM INSALUBRIDADE)</t>
  </si>
  <si>
    <t>TRABALHADOR RURAL
CANIL
(COM INSALUBRIDADE)</t>
  </si>
  <si>
    <t>TRABALHADOR RURAL
CAPRINO, OVINO E CUNICULTURA
(COM INSALUBRIDADE)</t>
  </si>
  <si>
    <t>TRABALHADOR RURAL
FRUTICULTURA
(COM INSALUBRIDADE)</t>
  </si>
  <si>
    <t>TRABALHADOR RURAL
FRUTICULTURA
(SEM INSALUBRIDADE)</t>
  </si>
  <si>
    <t>TRABALHADOR RURAL
JARDINAGEM
(COM INSALUBRIDADE)</t>
  </si>
  <si>
    <t>TRABALHADOR RURAL
JARDINGEM
(SEM INSALUBRIDADE)</t>
  </si>
  <si>
    <t>TRABALHADOR RURAL
OLERICULTURA
(COM INSALUBRIDADE)</t>
  </si>
  <si>
    <t>TRABALHADOR RURAL
OLERICULTURA
(SEM INSALUBRIDADE)</t>
  </si>
  <si>
    <t>TRABALHADOR RURAL
SUINOCULTURA
(COM INSALUBRIDADE)</t>
  </si>
  <si>
    <t>TRATORISTA AGRICOLA
(COM INSALUBRIDADE)</t>
  </si>
  <si>
    <t>AUXILIAR DE LAVANDERIA</t>
  </si>
  <si>
    <t>AUXILIAR DE MANUTENÇÃO GERAL EM EDIFÍCIOS</t>
  </si>
  <si>
    <t>CARPINTEIRO/ MARCINEIRO</t>
  </si>
  <si>
    <t>ELETRICISTA
(COM PERICULOSIDADE)</t>
  </si>
  <si>
    <t>ENCARREGADO DE CONSTRUÇÃO CIVIL E MANUTENÇÃO</t>
  </si>
  <si>
    <t>MECANICO
(COM PERICULOSIDADE)</t>
  </si>
  <si>
    <t>OPERADOR DE CENTRAL HIDROELÉTRICA
(COM PERICULOSIDADE)</t>
  </si>
  <si>
    <t>OPERADOR DE ESTAÇÃO DE TRATAMENTO DE ÁGUA</t>
  </si>
  <si>
    <t>PEDREIRO</t>
  </si>
  <si>
    <t>PINTOR</t>
  </si>
  <si>
    <t>SERVENTE DE OBRAS</t>
  </si>
  <si>
    <t>ZELADOR DE PISCINA</t>
  </si>
  <si>
    <t>AUXILIAR DE INDÚSTRIA E CONSERVAÇÃO DE ALIMENTO</t>
  </si>
  <si>
    <t>ENCARREGADO NA AGROPECUÁRIA
AGROINDUSTRIA</t>
  </si>
  <si>
    <t>OPERADOR DE CALDEIRA</t>
  </si>
  <si>
    <t>AUXILIAR DE COZINHA</t>
  </si>
  <si>
    <t>COPEIRO
(COM PERICULOSIDADE)</t>
  </si>
  <si>
    <t>COPEIRO
(SEM PERICULOSIDADE)</t>
  </si>
  <si>
    <t>COZINHEIRO</t>
  </si>
  <si>
    <t>PADEIRO</t>
  </si>
  <si>
    <t>ENCARREGADO E MÚSICO REGENTE</t>
  </si>
  <si>
    <t>SUPERVISOR E MONITOR DE ESPORTES E LAZER</t>
  </si>
  <si>
    <t>TÉCNICO EM EDUCAÇÃO FÍSICA</t>
  </si>
  <si>
    <t>PORTEIRO DIURNO</t>
  </si>
  <si>
    <t>PORTEIRO NOTURNO</t>
  </si>
  <si>
    <t>VIGIA NOTURNO</t>
  </si>
  <si>
    <t>AUXILIAR DE LABORATÓRIO
BROMATOLOGIA
(COM INSALUBRIDADE)</t>
  </si>
  <si>
    <t>AUXILIAR EM ENFERMAGEM
(COM INSALUBRIDADE)</t>
  </si>
  <si>
    <t>LABORATORISTA QUÍMICO
ANATOMIA VETERINÁRIA
(COM INSALUBRIDADE)</t>
  </si>
  <si>
    <t>LABORATORISTA QUÍMICO
BIOTECNOLOGIA</t>
  </si>
  <si>
    <t>LABORATORISTA QUÍMICO
BROMATOLOGIA
(COM INSALUBRIDADE)</t>
  </si>
  <si>
    <t>LABORATORISTA QUÍMICO
SOLOS
(COM INSALUBRIDADE)</t>
  </si>
  <si>
    <t>SUPERVISOR DE LABORATÓRIO
SOLOS
(COM INSALUBRIDADE)</t>
  </si>
  <si>
    <t>Os postos de trabalho 12x36h são 2(dois) empregados para cada posto.</t>
  </si>
  <si>
    <t>Os postos de trabalho  de 44h e 30h semanais será 1 empregado por posto.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</si>
</sst>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/M/YYYY"/>
    <numFmt numFmtId="166" formatCode="&quot;R$ &quot;#,##0.00\ ;[RED]&quot;(R$ &quot;#,##0.00\)"/>
    <numFmt numFmtId="167" formatCode="[$R$-416]\ #,##0.00;[RED]\-[$R$-416]\ #,##0.00"/>
    <numFmt numFmtId="168" formatCode="0%"/>
    <numFmt numFmtId="169" formatCode="0.00%"/>
    <numFmt numFmtId="170" formatCode="0.00"/>
    <numFmt numFmtId="171" formatCode="* #,##0.00\ ;* \(#,##0.00\);* \-#\ ;@\ "/>
    <numFmt numFmtId="172" formatCode="0.000%"/>
    <numFmt numFmtId="173" formatCode="* #,##0.00\ ;* #,##0.00\ ;* \-#\ ;@\ "/>
    <numFmt numFmtId="174" formatCode="0.00000%"/>
    <numFmt numFmtId="175" formatCode="* #,##0.00\ ;\-* #,##0.00\ ;* \-#\ ;@\ "/>
  </numFmts>
  <fonts count="14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Protection="0">
      <alignment/>
    </xf>
    <xf numFmtId="41" fontId="0" fillId="0" borderId="0" applyFill="0" applyBorder="0" applyAlignment="0" applyProtection="0"/>
    <xf numFmtId="171" fontId="0" fillId="0" borderId="0" applyFill="0" applyBorder="0" applyProtection="0">
      <alignment/>
    </xf>
    <xf numFmtId="42" fontId="0" fillId="0" borderId="0" applyFill="0" applyBorder="0" applyAlignment="0" applyProtection="0"/>
    <xf numFmtId="168" fontId="0" fillId="0" borderId="0" applyFill="0" applyBorder="0" applyProtection="0">
      <alignment/>
    </xf>
    <xf numFmtId="164" fontId="0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9" fontId="0" fillId="0" borderId="1" xfId="19" applyNumberFormat="1" applyFill="1" applyBorder="1" applyAlignment="1" applyProtection="1">
      <alignment horizontal="center"/>
      <protection/>
    </xf>
    <xf numFmtId="167" fontId="0" fillId="0" borderId="1" xfId="0" applyNumberFormat="1" applyFill="1" applyBorder="1" applyAlignment="1">
      <alignment horizontal="right"/>
    </xf>
    <xf numFmtId="164" fontId="0" fillId="0" borderId="0" xfId="0" applyAlignment="1">
      <alignment horizontal="left"/>
    </xf>
    <xf numFmtId="164" fontId="1" fillId="0" borderId="1" xfId="0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71" fontId="4" fillId="0" borderId="0" xfId="17" applyFont="1" applyFill="1" applyBorder="1" applyAlignment="1" applyProtection="1">
      <alignment horizontal="center"/>
      <protection/>
    </xf>
    <xf numFmtId="172" fontId="0" fillId="4" borderId="1" xfId="0" applyNumberForma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4" fontId="1" fillId="3" borderId="4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4" fontId="1" fillId="3" borderId="5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70" fontId="0" fillId="0" borderId="1" xfId="0" applyNumberFormat="1" applyFill="1" applyBorder="1" applyAlignment="1">
      <alignment horizontal="right"/>
    </xf>
    <xf numFmtId="164" fontId="0" fillId="0" borderId="0" xfId="0" applyFill="1" applyAlignment="1">
      <alignment horizontal="center"/>
    </xf>
    <xf numFmtId="170" fontId="1" fillId="0" borderId="1" xfId="0" applyNumberFormat="1" applyFont="1" applyBorder="1" applyAlignment="1">
      <alignment horizontal="right"/>
    </xf>
    <xf numFmtId="164" fontId="1" fillId="3" borderId="6" xfId="0" applyFont="1" applyFill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64" fontId="0" fillId="0" borderId="0" xfId="0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9" fontId="0" fillId="4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1" fillId="0" borderId="1" xfId="19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left"/>
    </xf>
    <xf numFmtId="169" fontId="7" fillId="0" borderId="8" xfId="19" applyNumberFormat="1" applyFont="1" applyFill="1" applyBorder="1" applyAlignment="1" applyProtection="1">
      <alignment/>
      <protection/>
    </xf>
    <xf numFmtId="170" fontId="7" fillId="0" borderId="9" xfId="0" applyNumberFormat="1" applyFont="1" applyFill="1" applyBorder="1" applyAlignment="1">
      <alignment/>
    </xf>
    <xf numFmtId="164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9" fontId="7" fillId="0" borderId="0" xfId="19" applyNumberFormat="1" applyFont="1" applyFill="1" applyBorder="1" applyAlignment="1" applyProtection="1">
      <alignment/>
      <protection/>
    </xf>
    <xf numFmtId="170" fontId="7" fillId="0" borderId="11" xfId="0" applyNumberFormat="1" applyFont="1" applyFill="1" applyBorder="1" applyAlignment="1">
      <alignment/>
    </xf>
    <xf numFmtId="164" fontId="7" fillId="0" borderId="0" xfId="0" applyFont="1" applyBorder="1" applyAlignment="1">
      <alignment horizontal="left"/>
    </xf>
    <xf numFmtId="175" fontId="7" fillId="0" borderId="11" xfId="15" applyFont="1" applyFill="1" applyBorder="1" applyAlignment="1" applyProtection="1">
      <alignment/>
      <protection/>
    </xf>
    <xf numFmtId="164" fontId="7" fillId="0" borderId="12" xfId="0" applyFont="1" applyBorder="1" applyAlignment="1">
      <alignment horizontal="center"/>
    </xf>
    <xf numFmtId="164" fontId="7" fillId="0" borderId="13" xfId="0" applyFont="1" applyBorder="1" applyAlignment="1">
      <alignment horizontal="left"/>
    </xf>
    <xf numFmtId="169" fontId="7" fillId="0" borderId="13" xfId="19" applyNumberFormat="1" applyFont="1" applyFill="1" applyBorder="1" applyAlignment="1" applyProtection="1">
      <alignment/>
      <protection/>
    </xf>
    <xf numFmtId="175" fontId="7" fillId="0" borderId="14" xfId="15" applyFont="1" applyFill="1" applyBorder="1" applyAlignment="1" applyProtection="1">
      <alignment/>
      <protection/>
    </xf>
    <xf numFmtId="171" fontId="1" fillId="0" borderId="0" xfId="17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8" fillId="6" borderId="15" xfId="0" applyFont="1" applyFill="1" applyBorder="1" applyAlignment="1">
      <alignment horizontal="center" vertical="center" wrapText="1"/>
    </xf>
    <xf numFmtId="164" fontId="9" fillId="6" borderId="15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11" fillId="0" borderId="0" xfId="0" applyFont="1" applyAlignment="1">
      <alignment/>
    </xf>
    <xf numFmtId="164" fontId="12" fillId="7" borderId="15" xfId="0" applyFont="1" applyFill="1" applyBorder="1" applyAlignment="1">
      <alignment horizontal="center" wrapText="1"/>
    </xf>
    <xf numFmtId="164" fontId="0" fillId="0" borderId="15" xfId="0" applyFont="1" applyBorder="1" applyAlignment="1">
      <alignment horizontal="center"/>
    </xf>
    <xf numFmtId="164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 horizontal="right" wrapText="1"/>
    </xf>
    <xf numFmtId="167" fontId="0" fillId="0" borderId="15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7" fontId="0" fillId="0" borderId="15" xfId="0" applyNumberFormat="1" applyFont="1" applyBorder="1" applyAlignment="1">
      <alignment horizontal="right"/>
    </xf>
    <xf numFmtId="164" fontId="0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="110" zoomScaleNormal="110" workbookViewId="0" topLeftCell="A10">
      <selection activeCell="J19" sqref="J19"/>
    </sheetView>
  </sheetViews>
  <sheetFormatPr defaultColWidth="8.00390625" defaultRowHeight="12.75"/>
  <cols>
    <col min="1" max="1" width="11.7109375" style="1" customWidth="1"/>
    <col min="2" max="2" width="8.8515625" style="1" customWidth="1"/>
    <col min="3" max="3" width="8.57421875" style="1" customWidth="1"/>
    <col min="4" max="4" width="10.00390625" style="1" customWidth="1"/>
    <col min="5" max="5" width="10.7109375" style="1" customWidth="1"/>
    <col min="6" max="6" width="8.57421875" style="1" customWidth="1"/>
    <col min="7" max="7" width="18.8515625" style="1" customWidth="1"/>
    <col min="8" max="8" width="16.28125" style="1" customWidth="1"/>
    <col min="9" max="9" width="8.140625" style="1" customWidth="1"/>
    <col min="10" max="10" width="14.57421875" style="1" customWidth="1"/>
    <col min="11" max="11" width="49.7109375" style="1" customWidth="1"/>
    <col min="12" max="12" width="38.00390625" style="1" customWidth="1"/>
    <col min="13" max="13" width="15.7109375" style="1" customWidth="1"/>
    <col min="14" max="14" width="9.421875" style="1" customWidth="1"/>
    <col min="15" max="16384" width="8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4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7" t="s">
        <v>4</v>
      </c>
      <c r="B7" s="7" t="s">
        <v>5</v>
      </c>
      <c r="C7" s="7"/>
      <c r="D7" s="7"/>
      <c r="E7" s="7"/>
      <c r="F7" s="7"/>
      <c r="G7" s="7"/>
      <c r="H7" s="7"/>
      <c r="I7" s="7"/>
      <c r="J7" s="8"/>
    </row>
    <row r="8" spans="1:10" ht="14.25">
      <c r="A8" s="7" t="s">
        <v>6</v>
      </c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ht="14.25">
      <c r="A9" s="7" t="s">
        <v>8</v>
      </c>
      <c r="B9" s="7" t="s">
        <v>9</v>
      </c>
      <c r="C9" s="7"/>
      <c r="D9" s="7"/>
      <c r="E9" s="7"/>
      <c r="F9" s="7"/>
      <c r="G9" s="7"/>
      <c r="H9" s="7"/>
      <c r="I9" s="7"/>
      <c r="J9" s="7"/>
    </row>
    <row r="10" spans="1:10" ht="14.25">
      <c r="A10" s="7" t="s">
        <v>10</v>
      </c>
      <c r="B10" s="7" t="s">
        <v>11</v>
      </c>
      <c r="C10" s="7"/>
      <c r="D10" s="7"/>
      <c r="E10" s="7"/>
      <c r="F10" s="7"/>
      <c r="G10" s="7"/>
      <c r="H10" s="7"/>
      <c r="I10" s="7"/>
      <c r="J10" s="7"/>
    </row>
    <row r="11" spans="1:10" ht="14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4.25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4.25">
      <c r="A13" s="7" t="s">
        <v>13</v>
      </c>
      <c r="B13" s="7"/>
      <c r="C13" s="7" t="s">
        <v>14</v>
      </c>
      <c r="D13" s="7"/>
      <c r="E13" s="7" t="s">
        <v>15</v>
      </c>
      <c r="F13" s="7"/>
      <c r="G13" s="7"/>
      <c r="H13" s="7"/>
      <c r="I13" s="7"/>
      <c r="J13" s="7"/>
    </row>
    <row r="14" spans="1:10" ht="14.25">
      <c r="A14" s="11"/>
      <c r="B14" s="11"/>
      <c r="C14" s="11" t="s">
        <v>16</v>
      </c>
      <c r="D14" s="11"/>
      <c r="E14" s="12"/>
      <c r="F14" s="12"/>
      <c r="G14" s="12"/>
      <c r="H14" s="12"/>
      <c r="I14" s="12"/>
      <c r="J14" s="12"/>
    </row>
    <row r="15" spans="1:10" ht="14.25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7">
        <v>1</v>
      </c>
      <c r="B17" s="7" t="s">
        <v>18</v>
      </c>
      <c r="C17" s="7"/>
      <c r="D17" s="7"/>
      <c r="E17" s="7"/>
      <c r="F17" s="7"/>
      <c r="G17" s="7"/>
      <c r="H17" s="7"/>
      <c r="I17" s="7"/>
      <c r="J17" s="11"/>
    </row>
    <row r="18" spans="1:10" ht="14.25">
      <c r="A18" s="7">
        <v>2</v>
      </c>
      <c r="B18" s="7" t="s">
        <v>19</v>
      </c>
      <c r="C18" s="7"/>
      <c r="D18" s="7"/>
      <c r="E18" s="7"/>
      <c r="F18" s="7"/>
      <c r="G18" s="7"/>
      <c r="H18" s="7"/>
      <c r="I18" s="7"/>
      <c r="J18" s="11"/>
    </row>
    <row r="19" spans="1:10" ht="14.25">
      <c r="A19" s="7">
        <v>3</v>
      </c>
      <c r="B19" s="7" t="s">
        <v>20</v>
      </c>
      <c r="C19" s="7"/>
      <c r="D19" s="7"/>
      <c r="E19" s="7"/>
      <c r="F19" s="7"/>
      <c r="G19" s="7"/>
      <c r="H19" s="7"/>
      <c r="I19" s="7"/>
      <c r="J19" s="14"/>
    </row>
    <row r="20" spans="1:10" ht="14.25">
      <c r="A20" s="7">
        <v>4</v>
      </c>
      <c r="B20" s="7" t="s">
        <v>21</v>
      </c>
      <c r="C20" s="7"/>
      <c r="D20" s="7"/>
      <c r="E20" s="7"/>
      <c r="F20" s="7"/>
      <c r="G20" s="7"/>
      <c r="H20" s="7"/>
      <c r="I20" s="7"/>
      <c r="J20" s="11"/>
    </row>
    <row r="21" spans="1:10" ht="14.25">
      <c r="A21" s="7">
        <v>5</v>
      </c>
      <c r="B21" s="7" t="s">
        <v>22</v>
      </c>
      <c r="C21" s="7"/>
      <c r="D21" s="7"/>
      <c r="E21" s="7"/>
      <c r="F21" s="7"/>
      <c r="G21" s="7"/>
      <c r="H21" s="7"/>
      <c r="I21" s="7"/>
      <c r="J21" s="11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s="6" t="s">
        <v>23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16">
        <v>1</v>
      </c>
      <c r="B24" s="16" t="s">
        <v>24</v>
      </c>
      <c r="C24" s="16"/>
      <c r="D24" s="16"/>
      <c r="E24" s="16"/>
      <c r="F24" s="16"/>
      <c r="G24" s="16"/>
      <c r="H24" s="16"/>
      <c r="I24" s="16"/>
      <c r="J24" s="16" t="s">
        <v>25</v>
      </c>
    </row>
    <row r="25" spans="1:10" ht="14.25">
      <c r="A25" s="16" t="s">
        <v>4</v>
      </c>
      <c r="B25" s="7" t="s">
        <v>26</v>
      </c>
      <c r="C25" s="7"/>
      <c r="D25" s="7"/>
      <c r="E25" s="7"/>
      <c r="F25" s="7"/>
      <c r="G25" s="7"/>
      <c r="H25" s="7"/>
      <c r="I25" s="9"/>
      <c r="J25" s="17">
        <f>J19</f>
        <v>0</v>
      </c>
    </row>
    <row r="26" spans="1:10" ht="14.25">
      <c r="A26" s="16" t="s">
        <v>6</v>
      </c>
      <c r="B26" s="7" t="s">
        <v>27</v>
      </c>
      <c r="C26" s="7"/>
      <c r="D26" s="7"/>
      <c r="E26" s="7"/>
      <c r="F26" s="7"/>
      <c r="G26" s="7"/>
      <c r="H26" s="7"/>
      <c r="I26" s="18"/>
      <c r="J26" s="19"/>
    </row>
    <row r="27" spans="1:10" ht="14.25">
      <c r="A27" s="16" t="s">
        <v>8</v>
      </c>
      <c r="B27" s="7" t="s">
        <v>28</v>
      </c>
      <c r="C27" s="7"/>
      <c r="D27" s="7"/>
      <c r="E27" s="7"/>
      <c r="F27" s="7"/>
      <c r="G27" s="7"/>
      <c r="H27" s="7"/>
      <c r="I27" s="18"/>
      <c r="J27" s="19"/>
    </row>
    <row r="28" spans="1:11" ht="14.25">
      <c r="A28" s="16" t="s">
        <v>10</v>
      </c>
      <c r="B28" s="7" t="s">
        <v>29</v>
      </c>
      <c r="C28" s="7"/>
      <c r="D28" s="7"/>
      <c r="E28" s="7"/>
      <c r="F28" s="7"/>
      <c r="G28" s="7"/>
      <c r="H28" s="7"/>
      <c r="I28" s="18"/>
      <c r="J28" s="19"/>
      <c r="K28" s="20"/>
    </row>
    <row r="29" spans="1:11" ht="14.25">
      <c r="A29" s="16" t="s">
        <v>30</v>
      </c>
      <c r="B29" s="7" t="s">
        <v>31</v>
      </c>
      <c r="C29" s="7"/>
      <c r="D29" s="7"/>
      <c r="E29" s="7"/>
      <c r="F29" s="7"/>
      <c r="G29" s="7"/>
      <c r="H29" s="7"/>
      <c r="I29" s="18"/>
      <c r="J29" s="19"/>
      <c r="K29" s="20"/>
    </row>
    <row r="30" spans="1:10" ht="14.25">
      <c r="A30" s="21" t="s">
        <v>32</v>
      </c>
      <c r="B30" s="7" t="s">
        <v>33</v>
      </c>
      <c r="C30" s="7"/>
      <c r="D30" s="7"/>
      <c r="E30" s="7"/>
      <c r="F30" s="7"/>
      <c r="G30" s="7"/>
      <c r="H30" s="7"/>
      <c r="I30" s="18"/>
      <c r="J30" s="17"/>
    </row>
    <row r="31" spans="1:10" ht="14.25">
      <c r="A31" s="16" t="s">
        <v>34</v>
      </c>
      <c r="B31" s="16"/>
      <c r="C31" s="16"/>
      <c r="D31" s="16"/>
      <c r="E31" s="16"/>
      <c r="F31" s="16"/>
      <c r="G31" s="16"/>
      <c r="H31" s="16"/>
      <c r="I31" s="16"/>
      <c r="J31" s="22">
        <f>SUM(J25:J30)</f>
        <v>0</v>
      </c>
    </row>
    <row r="32" spans="1:11" ht="14.25">
      <c r="A32" s="4"/>
      <c r="B32" s="4"/>
      <c r="C32" s="4"/>
      <c r="D32" s="4"/>
      <c r="E32" s="4"/>
      <c r="F32" s="4"/>
      <c r="G32" s="4"/>
      <c r="H32" s="4"/>
      <c r="I32" s="4"/>
      <c r="J32" s="23"/>
      <c r="K32" s="15"/>
    </row>
    <row r="33" spans="1:11" ht="14.25">
      <c r="A33" s="6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15"/>
    </row>
    <row r="34" spans="1:11" ht="14.25">
      <c r="A34" s="16" t="s">
        <v>36</v>
      </c>
      <c r="B34" s="16"/>
      <c r="C34" s="16"/>
      <c r="D34" s="16"/>
      <c r="E34" s="16"/>
      <c r="F34" s="16"/>
      <c r="G34" s="16"/>
      <c r="H34" s="16"/>
      <c r="I34" s="16" t="s">
        <v>37</v>
      </c>
      <c r="J34" s="16" t="s">
        <v>25</v>
      </c>
      <c r="K34" s="15"/>
    </row>
    <row r="35" spans="1:11" ht="14.25">
      <c r="A35" s="16" t="s">
        <v>4</v>
      </c>
      <c r="B35" s="7" t="s">
        <v>38</v>
      </c>
      <c r="C35" s="7"/>
      <c r="D35" s="7"/>
      <c r="E35" s="7"/>
      <c r="F35" s="7"/>
      <c r="G35" s="7"/>
      <c r="H35" s="7"/>
      <c r="I35" s="24">
        <f>1/12</f>
        <v>0.08333333333333333</v>
      </c>
      <c r="J35" s="17">
        <f>J31*I35</f>
        <v>0</v>
      </c>
      <c r="K35" s="15"/>
    </row>
    <row r="36" spans="1:11" ht="14.25">
      <c r="A36" s="16" t="s">
        <v>6</v>
      </c>
      <c r="B36" s="7" t="s">
        <v>39</v>
      </c>
      <c r="C36" s="7"/>
      <c r="D36" s="7"/>
      <c r="E36" s="7"/>
      <c r="F36" s="7"/>
      <c r="G36" s="7"/>
      <c r="H36" s="7"/>
      <c r="I36" s="25">
        <f>((1/12)/3)</f>
        <v>0.027777777777777776</v>
      </c>
      <c r="J36" s="17">
        <f>J31*I36</f>
        <v>0</v>
      </c>
      <c r="K36" s="15"/>
    </row>
    <row r="37" spans="1:11" ht="14.25">
      <c r="A37" s="16" t="s">
        <v>40</v>
      </c>
      <c r="B37" s="16"/>
      <c r="C37" s="16"/>
      <c r="D37" s="16"/>
      <c r="E37" s="16"/>
      <c r="F37" s="16"/>
      <c r="G37" s="16"/>
      <c r="H37" s="16"/>
      <c r="I37" s="26">
        <f>SUM(I35:I36)</f>
        <v>0.1111111111111111</v>
      </c>
      <c r="J37" s="22">
        <f>SUM(J35:J36)</f>
        <v>0</v>
      </c>
      <c r="K37" s="15"/>
    </row>
    <row r="38" spans="1:11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15"/>
    </row>
    <row r="39" spans="1:13" ht="14.25">
      <c r="A39" s="28" t="s">
        <v>41</v>
      </c>
      <c r="B39" s="28"/>
      <c r="C39" s="28"/>
      <c r="D39" s="28"/>
      <c r="E39" s="28"/>
      <c r="F39" s="28"/>
      <c r="G39" s="28"/>
      <c r="H39" s="28"/>
      <c r="I39" s="29" t="s">
        <v>42</v>
      </c>
      <c r="J39" s="29"/>
      <c r="K39" s="15"/>
      <c r="L39" s="30"/>
      <c r="M39" s="30"/>
    </row>
    <row r="40" spans="1:13" ht="14.25">
      <c r="A40" s="28"/>
      <c r="B40" s="28"/>
      <c r="C40" s="28"/>
      <c r="D40" s="28"/>
      <c r="E40" s="28"/>
      <c r="F40" s="28"/>
      <c r="G40" s="28"/>
      <c r="H40" s="28"/>
      <c r="I40" s="31">
        <f>J31+J37+J75+J95</f>
        <v>0</v>
      </c>
      <c r="J40" s="31"/>
      <c r="K40" s="15"/>
      <c r="L40" s="30"/>
      <c r="M40" s="30"/>
    </row>
    <row r="41" spans="1:13" ht="14.25">
      <c r="A41" s="16" t="s">
        <v>43</v>
      </c>
      <c r="B41" s="16" t="s">
        <v>44</v>
      </c>
      <c r="C41" s="16"/>
      <c r="D41" s="16"/>
      <c r="E41" s="16"/>
      <c r="F41" s="16"/>
      <c r="G41" s="16"/>
      <c r="H41" s="16"/>
      <c r="I41" s="16" t="s">
        <v>37</v>
      </c>
      <c r="J41" s="16" t="s">
        <v>25</v>
      </c>
      <c r="K41" s="15"/>
      <c r="L41" s="30"/>
      <c r="M41" s="30"/>
    </row>
    <row r="42" spans="1:13" ht="14.25">
      <c r="A42" s="16" t="s">
        <v>4</v>
      </c>
      <c r="B42" s="7" t="s">
        <v>45</v>
      </c>
      <c r="C42" s="7"/>
      <c r="D42" s="7"/>
      <c r="E42" s="7"/>
      <c r="F42" s="7"/>
      <c r="G42" s="7"/>
      <c r="H42" s="7"/>
      <c r="I42" s="32">
        <v>0.2</v>
      </c>
      <c r="J42" s="17">
        <f aca="true" t="shared" si="0" ref="J42:J49">I$40*I42</f>
        <v>0</v>
      </c>
      <c r="K42" s="15"/>
      <c r="L42" s="33"/>
      <c r="M42" s="30"/>
    </row>
    <row r="43" spans="1:12" ht="14.25">
      <c r="A43" s="16" t="s">
        <v>6</v>
      </c>
      <c r="B43" s="7" t="s">
        <v>46</v>
      </c>
      <c r="C43" s="7"/>
      <c r="D43" s="7"/>
      <c r="E43" s="7"/>
      <c r="F43" s="7"/>
      <c r="G43" s="7"/>
      <c r="H43" s="7"/>
      <c r="I43" s="32">
        <v>0.025</v>
      </c>
      <c r="J43" s="17">
        <f t="shared" si="0"/>
        <v>0</v>
      </c>
      <c r="K43" s="15"/>
      <c r="L43" s="30"/>
    </row>
    <row r="44" spans="1:12" ht="14.25">
      <c r="A44" s="16" t="s">
        <v>8</v>
      </c>
      <c r="B44" s="7" t="s">
        <v>47</v>
      </c>
      <c r="C44" s="7"/>
      <c r="D44" s="7"/>
      <c r="E44" s="7"/>
      <c r="F44" s="7"/>
      <c r="G44" s="7"/>
      <c r="H44" s="7"/>
      <c r="I44" s="34"/>
      <c r="J44" s="17">
        <f t="shared" si="0"/>
        <v>0</v>
      </c>
      <c r="K44" s="15"/>
      <c r="L44" s="30"/>
    </row>
    <row r="45" spans="1:11" ht="14.25">
      <c r="A45" s="16" t="s">
        <v>10</v>
      </c>
      <c r="B45" s="7" t="s">
        <v>48</v>
      </c>
      <c r="C45" s="7"/>
      <c r="D45" s="7"/>
      <c r="E45" s="7"/>
      <c r="F45" s="7"/>
      <c r="G45" s="7"/>
      <c r="H45" s="7"/>
      <c r="I45" s="32">
        <v>0.015</v>
      </c>
      <c r="J45" s="17">
        <f t="shared" si="0"/>
        <v>0</v>
      </c>
      <c r="K45" s="15"/>
    </row>
    <row r="46" spans="1:11" ht="14.25">
      <c r="A46" s="16" t="s">
        <v>30</v>
      </c>
      <c r="B46" s="7" t="s">
        <v>49</v>
      </c>
      <c r="C46" s="7"/>
      <c r="D46" s="7"/>
      <c r="E46" s="7"/>
      <c r="F46" s="7"/>
      <c r="G46" s="7"/>
      <c r="H46" s="7"/>
      <c r="I46" s="32">
        <v>0.01</v>
      </c>
      <c r="J46" s="17">
        <f t="shared" si="0"/>
        <v>0</v>
      </c>
      <c r="K46" s="15"/>
    </row>
    <row r="47" spans="1:11" ht="14.25">
      <c r="A47" s="16" t="s">
        <v>32</v>
      </c>
      <c r="B47" s="7" t="s">
        <v>50</v>
      </c>
      <c r="C47" s="7"/>
      <c r="D47" s="7"/>
      <c r="E47" s="7"/>
      <c r="F47" s="7"/>
      <c r="G47" s="7"/>
      <c r="H47" s="7"/>
      <c r="I47" s="32">
        <v>0.006</v>
      </c>
      <c r="J47" s="17">
        <f t="shared" si="0"/>
        <v>0</v>
      </c>
      <c r="K47" s="15"/>
    </row>
    <row r="48" spans="1:11" ht="14.25">
      <c r="A48" s="16" t="s">
        <v>51</v>
      </c>
      <c r="B48" s="7" t="s">
        <v>52</v>
      </c>
      <c r="C48" s="7"/>
      <c r="D48" s="7"/>
      <c r="E48" s="7"/>
      <c r="F48" s="7"/>
      <c r="G48" s="7"/>
      <c r="H48" s="7"/>
      <c r="I48" s="32">
        <v>0.002</v>
      </c>
      <c r="J48" s="17">
        <f t="shared" si="0"/>
        <v>0</v>
      </c>
      <c r="K48" s="15"/>
    </row>
    <row r="49" spans="1:11" ht="14.25">
      <c r="A49" s="16" t="s">
        <v>53</v>
      </c>
      <c r="B49" s="7" t="s">
        <v>54</v>
      </c>
      <c r="C49" s="7"/>
      <c r="D49" s="7"/>
      <c r="E49" s="7"/>
      <c r="F49" s="7"/>
      <c r="G49" s="7"/>
      <c r="H49" s="7"/>
      <c r="I49" s="32">
        <v>0.08</v>
      </c>
      <c r="J49" s="17">
        <f t="shared" si="0"/>
        <v>0</v>
      </c>
      <c r="K49" s="15"/>
    </row>
    <row r="50" spans="1:12" ht="14.25">
      <c r="A50" s="16" t="s">
        <v>55</v>
      </c>
      <c r="B50" s="16"/>
      <c r="C50" s="16"/>
      <c r="D50" s="16"/>
      <c r="E50" s="16"/>
      <c r="F50" s="16"/>
      <c r="G50" s="16"/>
      <c r="H50" s="16"/>
      <c r="I50" s="26">
        <f>SUM(I42:I49)</f>
        <v>0.338</v>
      </c>
      <c r="J50" s="22">
        <f>SUM(J42:J49)</f>
        <v>0</v>
      </c>
      <c r="K50" s="15"/>
      <c r="L50" s="35"/>
    </row>
    <row r="51" spans="1:11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15"/>
    </row>
    <row r="52" spans="1:11" ht="14.25">
      <c r="A52" s="16" t="s">
        <v>56</v>
      </c>
      <c r="B52" s="16"/>
      <c r="C52" s="16"/>
      <c r="D52" s="16"/>
      <c r="E52" s="16"/>
      <c r="F52" s="16"/>
      <c r="G52" s="16"/>
      <c r="H52" s="16"/>
      <c r="I52" s="26"/>
      <c r="J52" s="16" t="s">
        <v>25</v>
      </c>
      <c r="K52" s="15"/>
    </row>
    <row r="53" spans="1:11" ht="14.25">
      <c r="A53" s="16" t="s">
        <v>4</v>
      </c>
      <c r="B53" s="7" t="s">
        <v>57</v>
      </c>
      <c r="C53" s="7"/>
      <c r="D53" s="7"/>
      <c r="E53" s="7"/>
      <c r="F53" s="7"/>
      <c r="G53" s="7"/>
      <c r="H53" s="7"/>
      <c r="I53" s="9"/>
      <c r="J53" s="17">
        <v>0</v>
      </c>
      <c r="K53" s="15"/>
    </row>
    <row r="54" spans="1:11" ht="14.25">
      <c r="A54" s="16" t="s">
        <v>6</v>
      </c>
      <c r="B54" s="7" t="s">
        <v>58</v>
      </c>
      <c r="C54" s="7"/>
      <c r="D54" s="7"/>
      <c r="E54" s="7"/>
      <c r="F54" s="7"/>
      <c r="G54" s="7"/>
      <c r="H54" s="7"/>
      <c r="I54" s="9"/>
      <c r="J54" s="19">
        <v>80</v>
      </c>
      <c r="K54" s="15"/>
    </row>
    <row r="55" spans="1:11" ht="14.25">
      <c r="A55" s="16" t="s">
        <v>8</v>
      </c>
      <c r="B55" s="7" t="s">
        <v>59</v>
      </c>
      <c r="C55" s="7"/>
      <c r="D55" s="7"/>
      <c r="E55" s="7"/>
      <c r="F55" s="7"/>
      <c r="G55" s="7"/>
      <c r="H55" s="7"/>
      <c r="I55" s="9"/>
      <c r="J55" s="17"/>
      <c r="K55" s="15"/>
    </row>
    <row r="56" spans="1:11" ht="14.25">
      <c r="A56" s="16" t="s">
        <v>10</v>
      </c>
      <c r="B56" s="7" t="s">
        <v>60</v>
      </c>
      <c r="C56" s="7"/>
      <c r="D56" s="7"/>
      <c r="E56" s="7"/>
      <c r="F56" s="7"/>
      <c r="G56" s="7"/>
      <c r="H56" s="7"/>
      <c r="I56" s="9"/>
      <c r="J56" s="17"/>
      <c r="K56" s="15"/>
    </row>
    <row r="57" spans="1:11" ht="15.75">
      <c r="A57" s="16" t="s">
        <v>30</v>
      </c>
      <c r="B57" s="37" t="s">
        <v>61</v>
      </c>
      <c r="C57" s="37"/>
      <c r="D57" s="37"/>
      <c r="E57" s="37"/>
      <c r="F57" s="37"/>
      <c r="G57" s="37"/>
      <c r="H57" s="37"/>
      <c r="I57" s="12"/>
      <c r="J57" s="19"/>
      <c r="K57" s="15"/>
    </row>
    <row r="58" spans="1:11" ht="14.25">
      <c r="A58" s="16" t="s">
        <v>32</v>
      </c>
      <c r="B58" s="7" t="s">
        <v>33</v>
      </c>
      <c r="C58" s="7"/>
      <c r="D58" s="7"/>
      <c r="E58" s="7"/>
      <c r="F58" s="7"/>
      <c r="G58" s="7"/>
      <c r="H58" s="7"/>
      <c r="I58" s="9"/>
      <c r="J58" s="17"/>
      <c r="K58" s="15"/>
    </row>
    <row r="59" spans="1:11" ht="14.25">
      <c r="A59" s="16" t="s">
        <v>62</v>
      </c>
      <c r="B59" s="16"/>
      <c r="C59" s="16"/>
      <c r="D59" s="16"/>
      <c r="E59" s="16"/>
      <c r="F59" s="16"/>
      <c r="G59" s="16"/>
      <c r="H59" s="16"/>
      <c r="I59" s="16"/>
      <c r="J59" s="22">
        <f>SUM(J53:J58)</f>
        <v>80</v>
      </c>
      <c r="K59" s="15"/>
    </row>
    <row r="60" spans="1:11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15"/>
    </row>
    <row r="61" spans="1:11" ht="14.25">
      <c r="A61" s="38" t="s">
        <v>63</v>
      </c>
      <c r="B61" s="38"/>
      <c r="C61" s="38"/>
      <c r="D61" s="38"/>
      <c r="E61" s="38"/>
      <c r="F61" s="38"/>
      <c r="G61" s="38"/>
      <c r="H61" s="38"/>
      <c r="I61" s="38"/>
      <c r="J61" s="38"/>
      <c r="K61" s="15"/>
    </row>
    <row r="62" spans="1:11" ht="14.25">
      <c r="A62" s="16" t="s">
        <v>64</v>
      </c>
      <c r="B62" s="16"/>
      <c r="C62" s="16"/>
      <c r="D62" s="16"/>
      <c r="E62" s="16"/>
      <c r="F62" s="16"/>
      <c r="G62" s="16"/>
      <c r="H62" s="16"/>
      <c r="I62" s="16"/>
      <c r="J62" s="16" t="s">
        <v>25</v>
      </c>
      <c r="K62" s="15"/>
    </row>
    <row r="63" spans="1:11" ht="14.25">
      <c r="A63" s="16" t="s">
        <v>65</v>
      </c>
      <c r="B63" s="7" t="s">
        <v>66</v>
      </c>
      <c r="C63" s="7"/>
      <c r="D63" s="7"/>
      <c r="E63" s="7"/>
      <c r="F63" s="7"/>
      <c r="G63" s="7"/>
      <c r="H63" s="7"/>
      <c r="I63" s="7"/>
      <c r="J63" s="39">
        <f>J37</f>
        <v>0</v>
      </c>
      <c r="K63" s="15"/>
    </row>
    <row r="64" spans="1:11" ht="14.25">
      <c r="A64" s="21" t="s">
        <v>43</v>
      </c>
      <c r="B64" s="7" t="s">
        <v>44</v>
      </c>
      <c r="C64" s="7"/>
      <c r="D64" s="7"/>
      <c r="E64" s="7"/>
      <c r="F64" s="7"/>
      <c r="G64" s="7"/>
      <c r="H64" s="7"/>
      <c r="I64" s="7"/>
      <c r="J64" s="40">
        <f>J50</f>
        <v>0</v>
      </c>
      <c r="K64" s="15"/>
    </row>
    <row r="65" spans="1:11" ht="14.25">
      <c r="A65" s="21" t="s">
        <v>67</v>
      </c>
      <c r="B65" s="7" t="s">
        <v>68</v>
      </c>
      <c r="C65" s="7"/>
      <c r="D65" s="7"/>
      <c r="E65" s="7"/>
      <c r="F65" s="7"/>
      <c r="G65" s="7"/>
      <c r="H65" s="7"/>
      <c r="I65" s="7"/>
      <c r="J65" s="40">
        <f>J59</f>
        <v>80</v>
      </c>
      <c r="K65" s="15"/>
    </row>
    <row r="66" spans="1:11" ht="14.25">
      <c r="A66" s="16" t="s">
        <v>69</v>
      </c>
      <c r="B66" s="16"/>
      <c r="C66" s="16"/>
      <c r="D66" s="16"/>
      <c r="E66" s="16"/>
      <c r="F66" s="16"/>
      <c r="G66" s="16"/>
      <c r="H66" s="16"/>
      <c r="I66" s="16"/>
      <c r="J66" s="41">
        <f>SUM(J63:J65)</f>
        <v>80</v>
      </c>
      <c r="K66" s="15"/>
    </row>
    <row r="67" spans="1:11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15"/>
    </row>
    <row r="68" spans="1:11" ht="14.25">
      <c r="A68" s="6" t="s">
        <v>70</v>
      </c>
      <c r="B68" s="6"/>
      <c r="C68" s="6"/>
      <c r="D68" s="6"/>
      <c r="E68" s="6"/>
      <c r="F68" s="6"/>
      <c r="G68" s="6"/>
      <c r="H68" s="6"/>
      <c r="I68" s="6"/>
      <c r="J68" s="6"/>
      <c r="K68" s="15"/>
    </row>
    <row r="69" spans="1:11" ht="14.25">
      <c r="A69" s="16">
        <v>3</v>
      </c>
      <c r="B69" s="16" t="s">
        <v>71</v>
      </c>
      <c r="C69" s="16"/>
      <c r="D69" s="16"/>
      <c r="E69" s="16"/>
      <c r="F69" s="16"/>
      <c r="G69" s="16"/>
      <c r="H69" s="16"/>
      <c r="I69" s="16" t="s">
        <v>37</v>
      </c>
      <c r="J69" s="16" t="s">
        <v>25</v>
      </c>
      <c r="K69" s="15"/>
    </row>
    <row r="70" spans="1:11" ht="14.25">
      <c r="A70" s="16" t="s">
        <v>4</v>
      </c>
      <c r="B70" s="11" t="s">
        <v>72</v>
      </c>
      <c r="C70" s="11"/>
      <c r="D70" s="11"/>
      <c r="E70" s="11"/>
      <c r="F70" s="11"/>
      <c r="G70" s="11"/>
      <c r="H70" s="11"/>
      <c r="I70" s="25">
        <f>(1/12)*0.05</f>
        <v>0.004166666666666667</v>
      </c>
      <c r="J70" s="40">
        <f aca="true" t="shared" si="1" ref="J70:J74">(J$31)*I70</f>
        <v>0</v>
      </c>
      <c r="K70" s="15"/>
    </row>
    <row r="71" spans="1:11" ht="14.25">
      <c r="A71" s="16" t="s">
        <v>6</v>
      </c>
      <c r="B71" s="7" t="s">
        <v>73</v>
      </c>
      <c r="C71" s="7"/>
      <c r="D71" s="7"/>
      <c r="E71" s="7"/>
      <c r="F71" s="7"/>
      <c r="G71" s="7"/>
      <c r="H71" s="7"/>
      <c r="I71" s="25">
        <f>(0.0042*0.08)</f>
        <v>0.00033600000000000004</v>
      </c>
      <c r="J71" s="40">
        <f t="shared" si="1"/>
        <v>0</v>
      </c>
      <c r="K71" s="15"/>
    </row>
    <row r="72" spans="1:11" ht="14.25">
      <c r="A72" s="16" t="s">
        <v>8</v>
      </c>
      <c r="B72" s="11" t="s">
        <v>74</v>
      </c>
      <c r="C72" s="11"/>
      <c r="D72" s="11"/>
      <c r="E72" s="11"/>
      <c r="F72" s="11"/>
      <c r="G72" s="11"/>
      <c r="H72" s="11"/>
      <c r="I72" s="24">
        <f>((0.5*(0.08*I70)))</f>
        <v>0.00016666666666666666</v>
      </c>
      <c r="J72" s="40">
        <f t="shared" si="1"/>
        <v>0</v>
      </c>
      <c r="K72" s="15"/>
    </row>
    <row r="73" spans="1:11" ht="14.25">
      <c r="A73" s="16" t="s">
        <v>10</v>
      </c>
      <c r="B73" s="7" t="s">
        <v>75</v>
      </c>
      <c r="C73" s="7"/>
      <c r="D73" s="7"/>
      <c r="E73" s="7"/>
      <c r="F73" s="7"/>
      <c r="G73" s="7"/>
      <c r="H73" s="7"/>
      <c r="I73" s="24">
        <f>((1/30)*7)/12</f>
        <v>0.019444444444444445</v>
      </c>
      <c r="J73" s="40">
        <f t="shared" si="1"/>
        <v>0</v>
      </c>
      <c r="K73" s="15"/>
    </row>
    <row r="74" spans="1:11" ht="14.25">
      <c r="A74" s="16" t="s">
        <v>30</v>
      </c>
      <c r="B74" s="11" t="s">
        <v>76</v>
      </c>
      <c r="C74" s="11"/>
      <c r="D74" s="11"/>
      <c r="E74" s="11"/>
      <c r="F74" s="11"/>
      <c r="G74" s="11"/>
      <c r="H74" s="11"/>
      <c r="I74" s="25">
        <f>((0.08)*(0.5)*I73)</f>
        <v>0.0007777777777777778</v>
      </c>
      <c r="J74" s="40">
        <f t="shared" si="1"/>
        <v>0</v>
      </c>
      <c r="K74" s="15"/>
    </row>
    <row r="75" spans="1:11" ht="14.25">
      <c r="A75" s="16" t="s">
        <v>77</v>
      </c>
      <c r="B75" s="16"/>
      <c r="C75" s="16"/>
      <c r="D75" s="16"/>
      <c r="E75" s="16"/>
      <c r="F75" s="16"/>
      <c r="G75" s="16"/>
      <c r="H75" s="16"/>
      <c r="I75" s="26">
        <f>SUM(I70:I74)</f>
        <v>0.024891555555555556</v>
      </c>
      <c r="J75" s="22">
        <f>SUM(J70:J74)</f>
        <v>0</v>
      </c>
      <c r="K75" s="15"/>
    </row>
    <row r="76" spans="1:11" ht="14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15"/>
    </row>
    <row r="77" spans="1:11" ht="14.25">
      <c r="A77" s="6" t="s">
        <v>78</v>
      </c>
      <c r="B77" s="6"/>
      <c r="C77" s="6"/>
      <c r="D77" s="6"/>
      <c r="E77" s="6"/>
      <c r="F77" s="6"/>
      <c r="G77" s="6"/>
      <c r="H77" s="6"/>
      <c r="I77" s="6"/>
      <c r="J77" s="6"/>
      <c r="K77" s="15"/>
    </row>
    <row r="78" spans="1:11" ht="14.25">
      <c r="A78" s="16" t="s">
        <v>79</v>
      </c>
      <c r="B78" s="16"/>
      <c r="C78" s="16"/>
      <c r="D78" s="16"/>
      <c r="E78" s="16"/>
      <c r="F78" s="16"/>
      <c r="G78" s="16"/>
      <c r="H78" s="16"/>
      <c r="I78" s="16" t="s">
        <v>37</v>
      </c>
      <c r="J78" s="16" t="s">
        <v>25</v>
      </c>
      <c r="K78" s="15"/>
    </row>
    <row r="79" spans="1:11" ht="14.25">
      <c r="A79" s="16" t="s">
        <v>4</v>
      </c>
      <c r="B79" s="7" t="s">
        <v>80</v>
      </c>
      <c r="C79" s="7"/>
      <c r="D79" s="7"/>
      <c r="E79" s="7"/>
      <c r="F79" s="7"/>
      <c r="G79" s="7"/>
      <c r="H79" s="7"/>
      <c r="I79" s="25">
        <f>(1/11)</f>
        <v>0.09090909090909091</v>
      </c>
      <c r="J79" s="17">
        <f aca="true" t="shared" si="2" ref="J79:J84">(J$31)*I79</f>
        <v>0</v>
      </c>
      <c r="K79" s="15"/>
    </row>
    <row r="80" spans="1:11" ht="14.25">
      <c r="A80" s="21" t="s">
        <v>6</v>
      </c>
      <c r="B80" s="11" t="s">
        <v>81</v>
      </c>
      <c r="C80" s="11"/>
      <c r="D80" s="11"/>
      <c r="E80" s="11"/>
      <c r="F80" s="11"/>
      <c r="G80" s="11"/>
      <c r="H80" s="11"/>
      <c r="I80" s="25">
        <f>(5.96/30)*(1/12)</f>
        <v>0.016555555555555553</v>
      </c>
      <c r="J80" s="17">
        <f t="shared" si="2"/>
        <v>0</v>
      </c>
      <c r="K80" s="44"/>
    </row>
    <row r="81" spans="1:11" ht="14.25">
      <c r="A81" s="21" t="s">
        <v>8</v>
      </c>
      <c r="B81" s="11" t="s">
        <v>82</v>
      </c>
      <c r="C81" s="11"/>
      <c r="D81" s="11"/>
      <c r="E81" s="11"/>
      <c r="F81" s="11"/>
      <c r="G81" s="11"/>
      <c r="H81" s="11"/>
      <c r="I81" s="25">
        <f>((5/30)/12)*0.015</f>
        <v>0.00020833333333333332</v>
      </c>
      <c r="J81" s="17">
        <f t="shared" si="2"/>
        <v>0</v>
      </c>
      <c r="K81" s="15"/>
    </row>
    <row r="82" spans="1:11" ht="14.25">
      <c r="A82" s="21" t="s">
        <v>10</v>
      </c>
      <c r="B82" s="11" t="s">
        <v>83</v>
      </c>
      <c r="C82" s="11"/>
      <c r="D82" s="11"/>
      <c r="E82" s="11"/>
      <c r="F82" s="11"/>
      <c r="G82" s="11"/>
      <c r="H82" s="11"/>
      <c r="I82" s="25">
        <f>((15/30)/12)*0.0078</f>
        <v>0.000325</v>
      </c>
      <c r="J82" s="17">
        <f t="shared" si="2"/>
        <v>0</v>
      </c>
      <c r="K82" s="15"/>
    </row>
    <row r="83" spans="1:13" ht="14.25">
      <c r="A83" s="21" t="s">
        <v>30</v>
      </c>
      <c r="B83" s="7" t="s">
        <v>84</v>
      </c>
      <c r="C83" s="7"/>
      <c r="D83" s="7"/>
      <c r="E83" s="7"/>
      <c r="F83" s="7"/>
      <c r="G83" s="7"/>
      <c r="H83" s="7"/>
      <c r="I83" s="25">
        <f>(((0.0144*0.1)*0.4509)*6)/12</f>
        <v>0.0003246480000000001</v>
      </c>
      <c r="J83" s="17">
        <f t="shared" si="2"/>
        <v>0</v>
      </c>
      <c r="K83" s="45"/>
      <c r="M83" s="46"/>
    </row>
    <row r="84" spans="1:11" ht="14.25">
      <c r="A84" s="16" t="s">
        <v>32</v>
      </c>
      <c r="B84" s="11" t="s">
        <v>33</v>
      </c>
      <c r="C84" s="11"/>
      <c r="D84" s="11"/>
      <c r="E84" s="11"/>
      <c r="F84" s="11"/>
      <c r="G84" s="11"/>
      <c r="H84" s="11"/>
      <c r="I84" s="25">
        <v>0</v>
      </c>
      <c r="J84" s="17">
        <f t="shared" si="2"/>
        <v>0</v>
      </c>
      <c r="K84" s="15"/>
    </row>
    <row r="85" spans="1:11" ht="14.25">
      <c r="A85" s="16" t="s">
        <v>85</v>
      </c>
      <c r="B85" s="16"/>
      <c r="C85" s="16"/>
      <c r="D85" s="16"/>
      <c r="E85" s="16"/>
      <c r="F85" s="16"/>
      <c r="G85" s="16"/>
      <c r="H85" s="16"/>
      <c r="I85" s="26">
        <f>SUM(I79:I84)</f>
        <v>0.1083226277979798</v>
      </c>
      <c r="J85" s="22">
        <f>SUM(J79:J84)</f>
        <v>0</v>
      </c>
      <c r="K85" s="15"/>
    </row>
    <row r="86" spans="1:12" ht="14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15"/>
      <c r="L86" s="48"/>
    </row>
    <row r="87" spans="1:11" ht="14.25">
      <c r="A87" s="16" t="s">
        <v>86</v>
      </c>
      <c r="B87" s="16"/>
      <c r="C87" s="16"/>
      <c r="D87" s="16"/>
      <c r="E87" s="16"/>
      <c r="F87" s="16"/>
      <c r="G87" s="16"/>
      <c r="H87" s="16"/>
      <c r="I87" s="16" t="s">
        <v>37</v>
      </c>
      <c r="J87" s="16" t="s">
        <v>25</v>
      </c>
      <c r="K87" s="15"/>
    </row>
    <row r="88" spans="1:12" ht="14.25">
      <c r="A88" s="16" t="s">
        <v>4</v>
      </c>
      <c r="B88" s="7" t="s">
        <v>87</v>
      </c>
      <c r="C88" s="7"/>
      <c r="D88" s="7"/>
      <c r="E88" s="7"/>
      <c r="F88" s="7"/>
      <c r="G88" s="7"/>
      <c r="H88" s="7"/>
      <c r="I88" s="49"/>
      <c r="J88" s="50"/>
      <c r="K88" s="15"/>
      <c r="L88" s="51"/>
    </row>
    <row r="89" spans="1:11" ht="14.25">
      <c r="A89" s="16" t="s">
        <v>88</v>
      </c>
      <c r="B89" s="16"/>
      <c r="C89" s="16"/>
      <c r="D89" s="16"/>
      <c r="E89" s="16"/>
      <c r="F89" s="16"/>
      <c r="G89" s="16"/>
      <c r="H89" s="16"/>
      <c r="I89" s="26"/>
      <c r="J89" s="52">
        <f>SUM(J88:J88)</f>
        <v>0</v>
      </c>
      <c r="K89" s="15"/>
    </row>
    <row r="90" spans="1:11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15"/>
    </row>
    <row r="91" spans="1:11" ht="14.25">
      <c r="A91" s="38" t="s">
        <v>89</v>
      </c>
      <c r="B91" s="38"/>
      <c r="C91" s="38"/>
      <c r="D91" s="38"/>
      <c r="E91" s="38"/>
      <c r="F91" s="38"/>
      <c r="G91" s="38"/>
      <c r="H91" s="38"/>
      <c r="I91" s="38"/>
      <c r="J91" s="38"/>
      <c r="K91" s="15"/>
    </row>
    <row r="92" spans="1:11" ht="14.25">
      <c r="A92" s="16" t="s">
        <v>90</v>
      </c>
      <c r="B92" s="16"/>
      <c r="C92" s="16"/>
      <c r="D92" s="16"/>
      <c r="E92" s="16"/>
      <c r="F92" s="16"/>
      <c r="G92" s="16"/>
      <c r="H92" s="16"/>
      <c r="I92" s="16"/>
      <c r="J92" s="16" t="s">
        <v>25</v>
      </c>
      <c r="K92" s="15"/>
    </row>
    <row r="93" spans="1:11" ht="14.25">
      <c r="A93" s="16" t="s">
        <v>91</v>
      </c>
      <c r="B93" s="7" t="s">
        <v>81</v>
      </c>
      <c r="C93" s="7"/>
      <c r="D93" s="7"/>
      <c r="E93" s="7"/>
      <c r="F93" s="7"/>
      <c r="G93" s="7"/>
      <c r="H93" s="7"/>
      <c r="I93" s="7"/>
      <c r="J93" s="54">
        <f>J85</f>
        <v>0</v>
      </c>
      <c r="K93" s="15"/>
    </row>
    <row r="94" spans="1:11" ht="14.25">
      <c r="A94" s="21" t="s">
        <v>92</v>
      </c>
      <c r="B94" s="7" t="s">
        <v>93</v>
      </c>
      <c r="C94" s="7"/>
      <c r="D94" s="7"/>
      <c r="E94" s="7"/>
      <c r="F94" s="7"/>
      <c r="G94" s="7"/>
      <c r="H94" s="7"/>
      <c r="I94" s="7"/>
      <c r="J94" s="55">
        <f>J89</f>
        <v>0</v>
      </c>
      <c r="K94" s="15"/>
    </row>
    <row r="95" spans="1:11" ht="14.25">
      <c r="A95" s="16" t="s">
        <v>94</v>
      </c>
      <c r="B95" s="16"/>
      <c r="C95" s="16"/>
      <c r="D95" s="16"/>
      <c r="E95" s="16"/>
      <c r="F95" s="16"/>
      <c r="G95" s="16"/>
      <c r="H95" s="16"/>
      <c r="I95" s="16"/>
      <c r="J95" s="56">
        <f>SUM(J93:J94)</f>
        <v>0</v>
      </c>
      <c r="K95" s="15"/>
    </row>
    <row r="96" spans="1:11" ht="14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15"/>
    </row>
    <row r="97" spans="1:11" ht="14.25">
      <c r="A97" s="6" t="s">
        <v>95</v>
      </c>
      <c r="B97" s="6"/>
      <c r="C97" s="6"/>
      <c r="D97" s="6"/>
      <c r="E97" s="6"/>
      <c r="F97" s="6"/>
      <c r="G97" s="6"/>
      <c r="H97" s="6"/>
      <c r="I97" s="6"/>
      <c r="J97" s="6"/>
      <c r="K97" s="15"/>
    </row>
    <row r="98" spans="1:11" ht="14.25">
      <c r="A98" s="16">
        <v>5</v>
      </c>
      <c r="B98" s="16" t="s">
        <v>96</v>
      </c>
      <c r="C98" s="16"/>
      <c r="D98" s="16"/>
      <c r="E98" s="16"/>
      <c r="F98" s="16"/>
      <c r="G98" s="16"/>
      <c r="H98" s="16"/>
      <c r="I98" s="16"/>
      <c r="J98" s="16" t="s">
        <v>25</v>
      </c>
      <c r="K98" s="15"/>
    </row>
    <row r="99" spans="1:11" ht="14.25">
      <c r="A99" s="16" t="s">
        <v>4</v>
      </c>
      <c r="B99" s="7" t="s">
        <v>97</v>
      </c>
      <c r="C99" s="7"/>
      <c r="D99" s="7"/>
      <c r="E99" s="7"/>
      <c r="F99" s="7"/>
      <c r="G99" s="7"/>
      <c r="H99" s="7"/>
      <c r="I99" s="9"/>
      <c r="J99" s="40">
        <v>0</v>
      </c>
      <c r="K99" s="15"/>
    </row>
    <row r="100" spans="1:11" ht="14.25">
      <c r="A100" s="16" t="s">
        <v>6</v>
      </c>
      <c r="B100" s="7" t="s">
        <v>98</v>
      </c>
      <c r="C100" s="7"/>
      <c r="D100" s="7"/>
      <c r="E100" s="7"/>
      <c r="F100" s="7"/>
      <c r="G100" s="7"/>
      <c r="H100" s="7"/>
      <c r="I100" s="9"/>
      <c r="J100" s="39"/>
      <c r="K100" s="57"/>
    </row>
    <row r="101" spans="1:11" ht="14.25">
      <c r="A101" s="58" t="s">
        <v>8</v>
      </c>
      <c r="B101" s="7" t="s">
        <v>99</v>
      </c>
      <c r="C101" s="7"/>
      <c r="D101" s="7"/>
      <c r="E101" s="7"/>
      <c r="F101" s="7"/>
      <c r="G101" s="7"/>
      <c r="H101" s="7"/>
      <c r="I101" s="9"/>
      <c r="J101" s="39"/>
      <c r="K101" s="57"/>
    </row>
    <row r="102" spans="1:11" ht="14.25">
      <c r="A102" s="58" t="s">
        <v>10</v>
      </c>
      <c r="B102" s="7" t="s">
        <v>33</v>
      </c>
      <c r="C102" s="7"/>
      <c r="D102" s="7"/>
      <c r="E102" s="7"/>
      <c r="F102" s="7"/>
      <c r="G102" s="7"/>
      <c r="H102" s="7"/>
      <c r="I102" s="9"/>
      <c r="J102" s="39"/>
      <c r="K102" s="15"/>
    </row>
    <row r="103" spans="1:11" ht="14.25">
      <c r="A103" s="16" t="s">
        <v>100</v>
      </c>
      <c r="B103" s="16"/>
      <c r="C103" s="16"/>
      <c r="D103" s="16"/>
      <c r="E103" s="16"/>
      <c r="F103" s="16"/>
      <c r="G103" s="16"/>
      <c r="H103" s="16"/>
      <c r="I103" s="26"/>
      <c r="J103" s="22">
        <f>SUM(J99:J102)</f>
        <v>0</v>
      </c>
      <c r="K103" s="15"/>
    </row>
    <row r="104" spans="1:11" ht="14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15"/>
    </row>
    <row r="105" spans="1:11" ht="14.25">
      <c r="A105" s="6" t="s">
        <v>101</v>
      </c>
      <c r="B105" s="6"/>
      <c r="C105" s="6"/>
      <c r="D105" s="6"/>
      <c r="E105" s="6"/>
      <c r="F105" s="6"/>
      <c r="G105" s="6"/>
      <c r="H105" s="6"/>
      <c r="I105" s="6"/>
      <c r="J105" s="6"/>
      <c r="K105" s="15"/>
    </row>
    <row r="106" spans="1:11" ht="14.25">
      <c r="A106" s="16">
        <v>6</v>
      </c>
      <c r="B106" s="16" t="s">
        <v>102</v>
      </c>
      <c r="C106" s="16"/>
      <c r="D106" s="16"/>
      <c r="E106" s="16"/>
      <c r="F106" s="16"/>
      <c r="G106" s="16"/>
      <c r="H106" s="16" t="s">
        <v>42</v>
      </c>
      <c r="I106" s="16" t="s">
        <v>37</v>
      </c>
      <c r="J106" s="16" t="s">
        <v>25</v>
      </c>
      <c r="K106" s="15"/>
    </row>
    <row r="107" spans="1:11" ht="14.25">
      <c r="A107" s="16" t="s">
        <v>4</v>
      </c>
      <c r="B107" s="7" t="s">
        <v>103</v>
      </c>
      <c r="C107" s="7"/>
      <c r="D107" s="7"/>
      <c r="E107" s="7"/>
      <c r="F107" s="7"/>
      <c r="G107" s="7"/>
      <c r="H107" s="59">
        <f>J128</f>
        <v>80</v>
      </c>
      <c r="I107" s="60"/>
      <c r="J107" s="39">
        <f aca="true" t="shared" si="3" ref="J107:J108">H107*I107</f>
        <v>0</v>
      </c>
      <c r="K107" s="15"/>
    </row>
    <row r="108" spans="1:11" ht="14.25">
      <c r="A108" s="21" t="s">
        <v>6</v>
      </c>
      <c r="B108" s="7" t="s">
        <v>104</v>
      </c>
      <c r="C108" s="7"/>
      <c r="D108" s="7"/>
      <c r="E108" s="7"/>
      <c r="F108" s="7"/>
      <c r="G108" s="7"/>
      <c r="H108" s="59">
        <f>H107+J107</f>
        <v>80</v>
      </c>
      <c r="I108" s="60"/>
      <c r="J108" s="39">
        <f t="shared" si="3"/>
        <v>0</v>
      </c>
      <c r="K108" s="15"/>
    </row>
    <row r="109" spans="1:11" ht="14.25">
      <c r="A109" s="16" t="s">
        <v>8</v>
      </c>
      <c r="B109" s="16" t="s">
        <v>105</v>
      </c>
      <c r="C109" s="16"/>
      <c r="D109" s="16"/>
      <c r="E109" s="16"/>
      <c r="F109" s="16"/>
      <c r="G109" s="16"/>
      <c r="H109" s="16"/>
      <c r="I109" s="18"/>
      <c r="J109" s="39"/>
      <c r="K109" s="15"/>
    </row>
    <row r="110" spans="1:11" ht="14.25">
      <c r="A110" s="21" t="s">
        <v>106</v>
      </c>
      <c r="B110" s="7" t="s">
        <v>107</v>
      </c>
      <c r="C110" s="7"/>
      <c r="D110" s="7"/>
      <c r="E110" s="7"/>
      <c r="F110" s="7"/>
      <c r="G110" s="7"/>
      <c r="H110" s="59">
        <f>J118</f>
        <v>82.47422680412372</v>
      </c>
      <c r="I110" s="60"/>
      <c r="J110" s="40">
        <f aca="true" t="shared" si="4" ref="J110:J112">H110*I110</f>
        <v>0</v>
      </c>
      <c r="K110" s="15"/>
    </row>
    <row r="111" spans="1:11" ht="14.25">
      <c r="A111" s="21" t="s">
        <v>108</v>
      </c>
      <c r="B111" s="7" t="s">
        <v>109</v>
      </c>
      <c r="C111" s="7"/>
      <c r="D111" s="7"/>
      <c r="E111" s="7"/>
      <c r="F111" s="7"/>
      <c r="G111" s="7"/>
      <c r="H111" s="59">
        <f>J118</f>
        <v>82.47422680412372</v>
      </c>
      <c r="I111" s="60"/>
      <c r="J111" s="40">
        <f t="shared" si="4"/>
        <v>0</v>
      </c>
      <c r="K111" s="15"/>
    </row>
    <row r="112" spans="1:11" ht="14.25">
      <c r="A112" s="21" t="s">
        <v>110</v>
      </c>
      <c r="B112" s="7" t="s">
        <v>111</v>
      </c>
      <c r="C112" s="7"/>
      <c r="D112" s="7"/>
      <c r="E112" s="7"/>
      <c r="F112" s="7"/>
      <c r="G112" s="7"/>
      <c r="H112" s="59">
        <f>J118</f>
        <v>82.47422680412372</v>
      </c>
      <c r="I112" s="61">
        <v>0.03</v>
      </c>
      <c r="J112" s="40">
        <f t="shared" si="4"/>
        <v>2.4742268041237114</v>
      </c>
      <c r="K112" s="15"/>
    </row>
    <row r="113" spans="1:11" ht="14.25">
      <c r="A113" s="16" t="s">
        <v>112</v>
      </c>
      <c r="B113" s="16"/>
      <c r="C113" s="16"/>
      <c r="D113" s="16"/>
      <c r="E113" s="16"/>
      <c r="F113" s="16"/>
      <c r="G113" s="16"/>
      <c r="H113" s="16"/>
      <c r="I113" s="62">
        <f>SUM(I107:I112)</f>
        <v>0.03</v>
      </c>
      <c r="J113" s="41">
        <f>SUM(J107:J112)</f>
        <v>2.4742268041237114</v>
      </c>
      <c r="K113" s="15"/>
    </row>
    <row r="114" spans="1:10" ht="14.25">
      <c r="A114" s="10"/>
      <c r="B114" s="10"/>
      <c r="C114" s="10"/>
      <c r="D114" s="10"/>
      <c r="E114" s="10"/>
      <c r="F114" s="10"/>
      <c r="G114" s="10"/>
      <c r="H114" s="10"/>
      <c r="I114" s="10"/>
      <c r="J114" s="63"/>
    </row>
    <row r="115" spans="1:10" ht="14.25">
      <c r="A115" s="64" t="s">
        <v>113</v>
      </c>
      <c r="B115" s="65" t="s">
        <v>114</v>
      </c>
      <c r="C115" s="65"/>
      <c r="D115" s="65"/>
      <c r="E115" s="65"/>
      <c r="F115" s="65"/>
      <c r="G115" s="65"/>
      <c r="H115" s="65"/>
      <c r="I115" s="66">
        <f>I110+I111+I112</f>
        <v>0.03</v>
      </c>
      <c r="J115" s="67"/>
    </row>
    <row r="116" spans="1:10" ht="14.25">
      <c r="A116" s="68"/>
      <c r="B116" s="69">
        <v>100</v>
      </c>
      <c r="C116" s="69"/>
      <c r="D116" s="69"/>
      <c r="E116" s="69"/>
      <c r="F116" s="69"/>
      <c r="G116" s="69"/>
      <c r="H116" s="69"/>
      <c r="I116" s="70"/>
      <c r="J116" s="71"/>
    </row>
    <row r="117" spans="1:10" ht="14.25">
      <c r="A117" s="68" t="s">
        <v>115</v>
      </c>
      <c r="B117" s="72" t="s">
        <v>116</v>
      </c>
      <c r="C117" s="72"/>
      <c r="D117" s="72"/>
      <c r="E117" s="72"/>
      <c r="F117" s="72"/>
      <c r="G117" s="72"/>
      <c r="H117" s="72"/>
      <c r="I117" s="70"/>
      <c r="J117" s="73">
        <f>J128+J107+J108</f>
        <v>80</v>
      </c>
    </row>
    <row r="118" spans="1:10" ht="14.25">
      <c r="A118" s="68" t="s">
        <v>117</v>
      </c>
      <c r="B118" s="72" t="s">
        <v>118</v>
      </c>
      <c r="C118" s="72"/>
      <c r="D118" s="72"/>
      <c r="E118" s="72"/>
      <c r="F118" s="72"/>
      <c r="G118" s="72"/>
      <c r="H118" s="72"/>
      <c r="I118" s="70"/>
      <c r="J118" s="73">
        <f>J117/(1-I115)</f>
        <v>82.47422680412372</v>
      </c>
    </row>
    <row r="119" spans="1:11" ht="14.25">
      <c r="A119" s="74"/>
      <c r="B119" s="75" t="s">
        <v>119</v>
      </c>
      <c r="C119" s="75"/>
      <c r="D119" s="75"/>
      <c r="E119" s="75"/>
      <c r="F119" s="75"/>
      <c r="G119" s="75"/>
      <c r="H119" s="75"/>
      <c r="I119" s="76"/>
      <c r="J119" s="77">
        <f>J118-J117</f>
        <v>2.4742268041237168</v>
      </c>
      <c r="K119" s="48"/>
    </row>
    <row r="120" spans="1:10" ht="14.25">
      <c r="A120" s="74"/>
      <c r="B120" s="75"/>
      <c r="C120" s="75"/>
      <c r="D120" s="75"/>
      <c r="E120" s="75"/>
      <c r="F120" s="75"/>
      <c r="G120" s="75"/>
      <c r="H120" s="75"/>
      <c r="I120" s="76"/>
      <c r="J120" s="77"/>
    </row>
    <row r="121" spans="1:12" ht="14.25">
      <c r="A121" s="38" t="s">
        <v>120</v>
      </c>
      <c r="B121" s="38"/>
      <c r="C121" s="38"/>
      <c r="D121" s="38"/>
      <c r="E121" s="38"/>
      <c r="F121" s="38"/>
      <c r="G121" s="38"/>
      <c r="H121" s="38"/>
      <c r="I121" s="38"/>
      <c r="J121" s="38"/>
      <c r="L121" s="78"/>
    </row>
    <row r="122" spans="1:10" ht="14.25">
      <c r="A122" s="16" t="s">
        <v>121</v>
      </c>
      <c r="B122" s="16"/>
      <c r="C122" s="16"/>
      <c r="D122" s="16"/>
      <c r="E122" s="16"/>
      <c r="F122" s="16"/>
      <c r="G122" s="16"/>
      <c r="H122" s="16"/>
      <c r="I122" s="16"/>
      <c r="J122" s="16" t="s">
        <v>25</v>
      </c>
    </row>
    <row r="123" spans="1:10" ht="14.25">
      <c r="A123" s="7" t="s">
        <v>4</v>
      </c>
      <c r="B123" s="7">
        <f>A23</f>
        <v>0</v>
      </c>
      <c r="C123" s="7"/>
      <c r="D123" s="7"/>
      <c r="E123" s="7"/>
      <c r="F123" s="7"/>
      <c r="G123" s="7"/>
      <c r="H123" s="7"/>
      <c r="I123" s="7"/>
      <c r="J123" s="39">
        <f>J31</f>
        <v>0</v>
      </c>
    </row>
    <row r="124" spans="1:10" ht="14.25">
      <c r="A124" s="11" t="s">
        <v>6</v>
      </c>
      <c r="B124" s="7">
        <f>A33</f>
        <v>0</v>
      </c>
      <c r="C124" s="7"/>
      <c r="D124" s="7"/>
      <c r="E124" s="7"/>
      <c r="F124" s="7"/>
      <c r="G124" s="7"/>
      <c r="H124" s="7"/>
      <c r="I124" s="7"/>
      <c r="J124" s="40">
        <f>J66</f>
        <v>80</v>
      </c>
    </row>
    <row r="125" spans="1:12" ht="14.25">
      <c r="A125" s="11" t="s">
        <v>8</v>
      </c>
      <c r="B125" s="7">
        <f>A68</f>
        <v>0</v>
      </c>
      <c r="C125" s="7"/>
      <c r="D125" s="7"/>
      <c r="E125" s="7"/>
      <c r="F125" s="7"/>
      <c r="G125" s="7"/>
      <c r="H125" s="7"/>
      <c r="I125" s="7"/>
      <c r="J125" s="40">
        <f>J75</f>
        <v>0</v>
      </c>
      <c r="L125" s="78"/>
    </row>
    <row r="126" spans="1:12" ht="14.25">
      <c r="A126" s="7" t="s">
        <v>10</v>
      </c>
      <c r="B126" s="7">
        <f>A77</f>
        <v>0</v>
      </c>
      <c r="C126" s="7"/>
      <c r="D126" s="7"/>
      <c r="E126" s="7"/>
      <c r="F126" s="7"/>
      <c r="G126" s="7"/>
      <c r="H126" s="7"/>
      <c r="I126" s="7"/>
      <c r="J126" s="40">
        <f>J95</f>
        <v>0</v>
      </c>
      <c r="L126" s="78"/>
    </row>
    <row r="127" spans="1:10" ht="14.25">
      <c r="A127" s="11" t="s">
        <v>30</v>
      </c>
      <c r="B127" s="7">
        <f>A97</f>
        <v>0</v>
      </c>
      <c r="C127" s="7"/>
      <c r="D127" s="7"/>
      <c r="E127" s="7"/>
      <c r="F127" s="7"/>
      <c r="G127" s="7"/>
      <c r="H127" s="7"/>
      <c r="I127" s="7"/>
      <c r="J127" s="40">
        <f>J103</f>
        <v>0</v>
      </c>
    </row>
    <row r="128" spans="1:12" ht="14.25">
      <c r="A128" s="21"/>
      <c r="B128" s="16" t="s">
        <v>122</v>
      </c>
      <c r="C128" s="16"/>
      <c r="D128" s="16"/>
      <c r="E128" s="16"/>
      <c r="F128" s="16"/>
      <c r="G128" s="16"/>
      <c r="H128" s="16"/>
      <c r="I128" s="16"/>
      <c r="J128" s="41">
        <f>SUM(J123:J127)</f>
        <v>80</v>
      </c>
      <c r="L128" s="79"/>
    </row>
    <row r="129" spans="1:10" ht="14.25">
      <c r="A129" s="7" t="s">
        <v>32</v>
      </c>
      <c r="B129" s="7">
        <f>A105</f>
        <v>0</v>
      </c>
      <c r="C129" s="7"/>
      <c r="D129" s="7"/>
      <c r="E129" s="7"/>
      <c r="F129" s="7"/>
      <c r="G129" s="7"/>
      <c r="H129" s="7"/>
      <c r="I129" s="7"/>
      <c r="J129" s="17">
        <f>J113</f>
        <v>2.4742268041237114</v>
      </c>
    </row>
    <row r="130" spans="1:10" ht="14.25">
      <c r="A130" s="16" t="s">
        <v>123</v>
      </c>
      <c r="B130" s="16"/>
      <c r="C130" s="16"/>
      <c r="D130" s="16"/>
      <c r="E130" s="16"/>
      <c r="F130" s="16"/>
      <c r="G130" s="16"/>
      <c r="H130" s="16"/>
      <c r="I130" s="16"/>
      <c r="J130" s="41">
        <f>SUM(J128:J129)</f>
        <v>82.47422680412372</v>
      </c>
    </row>
    <row r="133" spans="1:2" ht="14.25">
      <c r="A133" s="80" t="s">
        <v>124</v>
      </c>
      <c r="B133" s="81" t="e">
        <f>J130/J19</f>
        <v>#DIV/0!</v>
      </c>
    </row>
  </sheetData>
  <sheetProtection selectLockedCells="1" selectUnlockedCells="1"/>
  <mergeCells count="128">
    <mergeCell ref="A1:J2"/>
    <mergeCell ref="A3:J3"/>
    <mergeCell ref="A4:J4"/>
    <mergeCell ref="A6:J6"/>
    <mergeCell ref="B7:I7"/>
    <mergeCell ref="B8:I8"/>
    <mergeCell ref="B9:I9"/>
    <mergeCell ref="B10:I10"/>
    <mergeCell ref="A12:J12"/>
    <mergeCell ref="A13:B13"/>
    <mergeCell ref="C13:D13"/>
    <mergeCell ref="E13:J13"/>
    <mergeCell ref="A14:B14"/>
    <mergeCell ref="C14:D14"/>
    <mergeCell ref="E14:J14"/>
    <mergeCell ref="A16:J16"/>
    <mergeCell ref="B17:I17"/>
    <mergeCell ref="B18:I18"/>
    <mergeCell ref="B19:I19"/>
    <mergeCell ref="B20:I20"/>
    <mergeCell ref="B21:I21"/>
    <mergeCell ref="A22:J22"/>
    <mergeCell ref="A23:J23"/>
    <mergeCell ref="B24:G24"/>
    <mergeCell ref="B25:G25"/>
    <mergeCell ref="B26:G26"/>
    <mergeCell ref="B27:G27"/>
    <mergeCell ref="B28:G28"/>
    <mergeCell ref="B29:G29"/>
    <mergeCell ref="B30:G30"/>
    <mergeCell ref="A31:I31"/>
    <mergeCell ref="A33:J33"/>
    <mergeCell ref="A34:G34"/>
    <mergeCell ref="B35:G35"/>
    <mergeCell ref="B36:G36"/>
    <mergeCell ref="A37:G37"/>
    <mergeCell ref="A38:J38"/>
    <mergeCell ref="A39:G40"/>
    <mergeCell ref="I39:J39"/>
    <mergeCell ref="I40:J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1:J51"/>
    <mergeCell ref="A52:G52"/>
    <mergeCell ref="B53:G53"/>
    <mergeCell ref="B54:G54"/>
    <mergeCell ref="B55:G55"/>
    <mergeCell ref="B56:G56"/>
    <mergeCell ref="B57:G57"/>
    <mergeCell ref="B58:G58"/>
    <mergeCell ref="A59:I59"/>
    <mergeCell ref="A60:J60"/>
    <mergeCell ref="A61:J61"/>
    <mergeCell ref="A62:I62"/>
    <mergeCell ref="B63:I63"/>
    <mergeCell ref="B64:I64"/>
    <mergeCell ref="B65:I65"/>
    <mergeCell ref="A66:I66"/>
    <mergeCell ref="A67:J67"/>
    <mergeCell ref="A68:J68"/>
    <mergeCell ref="B69:G69"/>
    <mergeCell ref="B70:G70"/>
    <mergeCell ref="B71:G71"/>
    <mergeCell ref="B72:G72"/>
    <mergeCell ref="B73:G73"/>
    <mergeCell ref="B74:G74"/>
    <mergeCell ref="A75:G75"/>
    <mergeCell ref="A76:J76"/>
    <mergeCell ref="A77:J77"/>
    <mergeCell ref="A78:G78"/>
    <mergeCell ref="B79:G79"/>
    <mergeCell ref="B80:G80"/>
    <mergeCell ref="B81:G81"/>
    <mergeCell ref="B82:G82"/>
    <mergeCell ref="B83:G83"/>
    <mergeCell ref="B84:G84"/>
    <mergeCell ref="A85:G85"/>
    <mergeCell ref="A86:J86"/>
    <mergeCell ref="A87:G87"/>
    <mergeCell ref="B88:G88"/>
    <mergeCell ref="A89:G89"/>
    <mergeCell ref="A90:J90"/>
    <mergeCell ref="A91:J91"/>
    <mergeCell ref="A92:I92"/>
    <mergeCell ref="B93:I93"/>
    <mergeCell ref="B94:I94"/>
    <mergeCell ref="A95:I95"/>
    <mergeCell ref="A96:J96"/>
    <mergeCell ref="A97:J97"/>
    <mergeCell ref="B98:G98"/>
    <mergeCell ref="B99:G99"/>
    <mergeCell ref="B100:G100"/>
    <mergeCell ref="B101:G101"/>
    <mergeCell ref="B102:G102"/>
    <mergeCell ref="A103:G103"/>
    <mergeCell ref="A104:J104"/>
    <mergeCell ref="A105:J105"/>
    <mergeCell ref="B106:G106"/>
    <mergeCell ref="B107:G107"/>
    <mergeCell ref="B108:G108"/>
    <mergeCell ref="B109:G109"/>
    <mergeCell ref="B110:G110"/>
    <mergeCell ref="B111:G111"/>
    <mergeCell ref="B112:G112"/>
    <mergeCell ref="A113:G113"/>
    <mergeCell ref="B115:G115"/>
    <mergeCell ref="B116:G116"/>
    <mergeCell ref="B117:G117"/>
    <mergeCell ref="B118:G118"/>
    <mergeCell ref="B119:G119"/>
    <mergeCell ref="A121:J121"/>
    <mergeCell ref="A122:I122"/>
    <mergeCell ref="B123:I123"/>
    <mergeCell ref="B124:I124"/>
    <mergeCell ref="B125:I125"/>
    <mergeCell ref="B126:I126"/>
    <mergeCell ref="B127:I127"/>
    <mergeCell ref="B128:I128"/>
    <mergeCell ref="B129:I129"/>
    <mergeCell ref="A130:I130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 scale="78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="110" zoomScaleNormal="110" workbookViewId="0" topLeftCell="A1">
      <selection activeCell="J91" sqref="J91"/>
    </sheetView>
  </sheetViews>
  <sheetFormatPr defaultColWidth="11.421875" defaultRowHeight="12.75"/>
  <cols>
    <col min="1" max="1" width="17.140625" style="82" customWidth="1"/>
    <col min="2" max="2" width="8.8515625" style="5" customWidth="1"/>
    <col min="3" max="3" width="54.28125" style="82" customWidth="1"/>
    <col min="4" max="4" width="12.7109375" style="5" customWidth="1"/>
    <col min="5" max="5" width="15.00390625" style="82" customWidth="1"/>
    <col min="6" max="6" width="13.140625" style="82" customWidth="1"/>
    <col min="7" max="7" width="15.28125" style="5" customWidth="1"/>
    <col min="8" max="8" width="14.00390625" style="5" customWidth="1"/>
    <col min="9" max="9" width="14.00390625" style="82" customWidth="1"/>
    <col min="10" max="10" width="15.57421875" style="82" customWidth="1"/>
    <col min="11" max="11" width="11.57421875" style="82" customWidth="1"/>
    <col min="12" max="12" width="14.00390625" style="82" customWidth="1"/>
    <col min="13" max="16384" width="11.57421875" style="82" customWidth="1"/>
  </cols>
  <sheetData>
    <row r="1" spans="1:10" ht="27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>
      <c r="A2" s="84" t="s">
        <v>125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85" t="s">
        <v>126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4.25">
      <c r="A4" s="87" t="s">
        <v>127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4.25">
      <c r="A5" s="87" t="s">
        <v>128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4.25">
      <c r="A6" s="87" t="s">
        <v>129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4.25">
      <c r="A7" s="87" t="s">
        <v>130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4.25">
      <c r="A8" s="87" t="s">
        <v>131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4.25">
      <c r="A9" s="87" t="s">
        <v>132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 ht="44.25">
      <c r="A10" s="88" t="s">
        <v>133</v>
      </c>
      <c r="B10" s="88" t="s">
        <v>134</v>
      </c>
      <c r="C10" s="88" t="s">
        <v>135</v>
      </c>
      <c r="D10" s="88" t="s">
        <v>136</v>
      </c>
      <c r="E10" s="88" t="s">
        <v>137</v>
      </c>
      <c r="F10" s="88" t="s">
        <v>138</v>
      </c>
      <c r="G10" s="88" t="s">
        <v>139</v>
      </c>
      <c r="H10" s="88" t="s">
        <v>140</v>
      </c>
      <c r="I10" s="88" t="s">
        <v>141</v>
      </c>
      <c r="J10" s="88" t="s">
        <v>142</v>
      </c>
      <c r="K10"/>
    </row>
    <row r="11" spans="1:13" ht="14.25">
      <c r="A11" s="89">
        <v>1</v>
      </c>
      <c r="B11" s="89">
        <v>1</v>
      </c>
      <c r="C11" s="90" t="s">
        <v>143</v>
      </c>
      <c r="D11" s="89">
        <v>3</v>
      </c>
      <c r="E11" s="89">
        <v>1</v>
      </c>
      <c r="F11" s="89">
        <f aca="true" t="shared" si="0" ref="F11:F23">D11*E11</f>
        <v>3</v>
      </c>
      <c r="G11" s="91">
        <v>3169.49</v>
      </c>
      <c r="H11" s="91">
        <f aca="true" t="shared" si="1" ref="H11:H23">G11*E11</f>
        <v>3169.49</v>
      </c>
      <c r="I11" s="92">
        <f aca="true" t="shared" si="2" ref="I11:I23">H11*D11</f>
        <v>9508.47</v>
      </c>
      <c r="J11" s="92">
        <f aca="true" t="shared" si="3" ref="J11:J23">I11*12</f>
        <v>114101.63999999998</v>
      </c>
      <c r="L11" s="93"/>
      <c r="M11" s="94"/>
    </row>
    <row r="12" spans="1:10" ht="14.25">
      <c r="A12" s="89">
        <v>1</v>
      </c>
      <c r="B12" s="89">
        <v>2</v>
      </c>
      <c r="C12" s="90" t="s">
        <v>144</v>
      </c>
      <c r="D12" s="89">
        <v>4</v>
      </c>
      <c r="E12" s="89">
        <v>1</v>
      </c>
      <c r="F12" s="89">
        <f t="shared" si="0"/>
        <v>4</v>
      </c>
      <c r="G12" s="95">
        <v>2371.3</v>
      </c>
      <c r="H12" s="91">
        <f t="shared" si="1"/>
        <v>2371.3</v>
      </c>
      <c r="I12" s="92">
        <f t="shared" si="2"/>
        <v>9485.2</v>
      </c>
      <c r="J12" s="92">
        <f t="shared" si="3"/>
        <v>113822.40000000001</v>
      </c>
    </row>
    <row r="13" spans="1:10" ht="14.25">
      <c r="A13" s="89">
        <v>1</v>
      </c>
      <c r="B13" s="89">
        <v>3</v>
      </c>
      <c r="C13" s="90" t="s">
        <v>145</v>
      </c>
      <c r="D13" s="89">
        <v>2</v>
      </c>
      <c r="E13" s="89">
        <v>1</v>
      </c>
      <c r="F13" s="89">
        <f t="shared" si="0"/>
        <v>2</v>
      </c>
      <c r="G13" s="95">
        <v>2371.3</v>
      </c>
      <c r="H13" s="91">
        <f t="shared" si="1"/>
        <v>2371.3</v>
      </c>
      <c r="I13" s="92">
        <f t="shared" si="2"/>
        <v>4742.6</v>
      </c>
      <c r="J13" s="92">
        <f t="shared" si="3"/>
        <v>56911.200000000004</v>
      </c>
    </row>
    <row r="14" spans="1:10" ht="14.25">
      <c r="A14" s="89">
        <v>1</v>
      </c>
      <c r="B14" s="89">
        <v>4</v>
      </c>
      <c r="C14" s="90" t="s">
        <v>146</v>
      </c>
      <c r="D14" s="89">
        <v>1</v>
      </c>
      <c r="E14" s="89">
        <v>1</v>
      </c>
      <c r="F14" s="89">
        <f t="shared" si="0"/>
        <v>1</v>
      </c>
      <c r="G14" s="95">
        <v>2517.12</v>
      </c>
      <c r="H14" s="91">
        <f t="shared" si="1"/>
        <v>2517.12</v>
      </c>
      <c r="I14" s="92">
        <f t="shared" si="2"/>
        <v>2517.12</v>
      </c>
      <c r="J14" s="92">
        <f t="shared" si="3"/>
        <v>30205.44</v>
      </c>
    </row>
    <row r="15" spans="1:10" ht="14.25">
      <c r="A15" s="89">
        <v>1</v>
      </c>
      <c r="B15" s="89">
        <v>5</v>
      </c>
      <c r="C15" s="90" t="s">
        <v>147</v>
      </c>
      <c r="D15" s="89">
        <v>1</v>
      </c>
      <c r="E15" s="89">
        <v>1</v>
      </c>
      <c r="F15" s="89">
        <f t="shared" si="0"/>
        <v>1</v>
      </c>
      <c r="G15" s="95">
        <v>3400.32</v>
      </c>
      <c r="H15" s="91">
        <f t="shared" si="1"/>
        <v>3400.32</v>
      </c>
      <c r="I15" s="92">
        <f t="shared" si="2"/>
        <v>3400.32</v>
      </c>
      <c r="J15" s="92">
        <f t="shared" si="3"/>
        <v>40803.840000000004</v>
      </c>
    </row>
    <row r="16" spans="1:10" ht="14.25">
      <c r="A16" s="89">
        <v>1</v>
      </c>
      <c r="B16" s="89">
        <v>6</v>
      </c>
      <c r="C16" s="90" t="s">
        <v>148</v>
      </c>
      <c r="D16" s="89">
        <v>2</v>
      </c>
      <c r="E16" s="89">
        <v>1</v>
      </c>
      <c r="F16" s="89">
        <f t="shared" si="0"/>
        <v>2</v>
      </c>
      <c r="G16" s="95">
        <v>2435.24</v>
      </c>
      <c r="H16" s="91">
        <f t="shared" si="1"/>
        <v>2435.24</v>
      </c>
      <c r="I16" s="92">
        <f t="shared" si="2"/>
        <v>4870.48</v>
      </c>
      <c r="J16" s="92">
        <f t="shared" si="3"/>
        <v>58445.759999999995</v>
      </c>
    </row>
    <row r="17" spans="1:10" ht="14.25">
      <c r="A17" s="89">
        <v>1</v>
      </c>
      <c r="B17" s="89">
        <v>7</v>
      </c>
      <c r="C17" s="90" t="s">
        <v>149</v>
      </c>
      <c r="D17" s="89">
        <v>19</v>
      </c>
      <c r="E17" s="89">
        <v>1</v>
      </c>
      <c r="F17" s="89">
        <f t="shared" si="0"/>
        <v>19</v>
      </c>
      <c r="G17" s="95">
        <v>3870.9</v>
      </c>
      <c r="H17" s="91">
        <f t="shared" si="1"/>
        <v>3870.9</v>
      </c>
      <c r="I17" s="92">
        <f t="shared" si="2"/>
        <v>73547.1</v>
      </c>
      <c r="J17" s="92">
        <f t="shared" si="3"/>
        <v>882565.2000000001</v>
      </c>
    </row>
    <row r="18" spans="1:10" ht="14.25">
      <c r="A18" s="89">
        <v>1</v>
      </c>
      <c r="B18" s="89">
        <v>8</v>
      </c>
      <c r="C18" s="96" t="s">
        <v>150</v>
      </c>
      <c r="D18" s="89">
        <v>1</v>
      </c>
      <c r="E18" s="89">
        <v>1</v>
      </c>
      <c r="F18" s="89">
        <f t="shared" si="0"/>
        <v>1</v>
      </c>
      <c r="G18" s="95">
        <v>4415.72</v>
      </c>
      <c r="H18" s="91">
        <f t="shared" si="1"/>
        <v>4415.72</v>
      </c>
      <c r="I18" s="92">
        <f t="shared" si="2"/>
        <v>4415.72</v>
      </c>
      <c r="J18" s="92">
        <f t="shared" si="3"/>
        <v>52988.64</v>
      </c>
    </row>
    <row r="19" spans="1:10" ht="14.25">
      <c r="A19" s="89">
        <v>1</v>
      </c>
      <c r="B19" s="89">
        <v>9</v>
      </c>
      <c r="C19" s="90" t="s">
        <v>151</v>
      </c>
      <c r="D19" s="89">
        <v>3</v>
      </c>
      <c r="E19" s="89">
        <v>1</v>
      </c>
      <c r="F19" s="89">
        <f t="shared" si="0"/>
        <v>3</v>
      </c>
      <c r="G19" s="95">
        <v>3992.8</v>
      </c>
      <c r="H19" s="91">
        <f t="shared" si="1"/>
        <v>3992.8</v>
      </c>
      <c r="I19" s="92">
        <f t="shared" si="2"/>
        <v>11978.400000000001</v>
      </c>
      <c r="J19" s="92">
        <f t="shared" si="3"/>
        <v>143740.80000000002</v>
      </c>
    </row>
    <row r="20" spans="1:10" ht="14.25">
      <c r="A20" s="89">
        <v>1</v>
      </c>
      <c r="B20" s="89">
        <v>10</v>
      </c>
      <c r="C20" s="90" t="s">
        <v>152</v>
      </c>
      <c r="D20" s="89">
        <v>1</v>
      </c>
      <c r="E20" s="89">
        <v>1</v>
      </c>
      <c r="F20" s="89">
        <f t="shared" si="0"/>
        <v>1</v>
      </c>
      <c r="G20" s="95">
        <v>4415.72</v>
      </c>
      <c r="H20" s="91">
        <f t="shared" si="1"/>
        <v>4415.72</v>
      </c>
      <c r="I20" s="92">
        <f t="shared" si="2"/>
        <v>4415.72</v>
      </c>
      <c r="J20" s="92">
        <f t="shared" si="3"/>
        <v>52988.64</v>
      </c>
    </row>
    <row r="21" spans="1:10" ht="14.25">
      <c r="A21" s="89">
        <v>1</v>
      </c>
      <c r="B21" s="89">
        <v>11</v>
      </c>
      <c r="C21" s="96" t="s">
        <v>153</v>
      </c>
      <c r="D21" s="89">
        <v>2</v>
      </c>
      <c r="E21" s="89">
        <v>1</v>
      </c>
      <c r="F21" s="89">
        <f t="shared" si="0"/>
        <v>2</v>
      </c>
      <c r="G21" s="95">
        <v>4415.72</v>
      </c>
      <c r="H21" s="91">
        <f t="shared" si="1"/>
        <v>4415.72</v>
      </c>
      <c r="I21" s="92">
        <f t="shared" si="2"/>
        <v>8831.44</v>
      </c>
      <c r="J21" s="92">
        <f t="shared" si="3"/>
        <v>105977.28</v>
      </c>
    </row>
    <row r="22" spans="1:10" ht="14.25">
      <c r="A22" s="89">
        <v>1</v>
      </c>
      <c r="B22" s="89">
        <v>12</v>
      </c>
      <c r="C22" s="96" t="s">
        <v>154</v>
      </c>
      <c r="D22" s="89">
        <v>1</v>
      </c>
      <c r="E22" s="89">
        <v>1</v>
      </c>
      <c r="F22" s="89">
        <f t="shared" si="0"/>
        <v>1</v>
      </c>
      <c r="G22" s="95">
        <v>2705.1</v>
      </c>
      <c r="H22" s="91">
        <f t="shared" si="1"/>
        <v>2705.1</v>
      </c>
      <c r="I22" s="92">
        <f t="shared" si="2"/>
        <v>2705.1</v>
      </c>
      <c r="J22" s="92">
        <f t="shared" si="3"/>
        <v>32461.199999999997</v>
      </c>
    </row>
    <row r="23" spans="1:10" ht="14.25">
      <c r="A23" s="89">
        <v>1</v>
      </c>
      <c r="B23" s="89">
        <v>13</v>
      </c>
      <c r="C23" s="90" t="s">
        <v>155</v>
      </c>
      <c r="D23" s="89">
        <v>2</v>
      </c>
      <c r="E23" s="89">
        <v>1</v>
      </c>
      <c r="F23" s="89">
        <f t="shared" si="0"/>
        <v>2</v>
      </c>
      <c r="G23" s="95">
        <v>3900.85</v>
      </c>
      <c r="H23" s="91">
        <f t="shared" si="1"/>
        <v>3900.85</v>
      </c>
      <c r="I23" s="92">
        <f t="shared" si="2"/>
        <v>7801.7</v>
      </c>
      <c r="J23" s="92">
        <f t="shared" si="3"/>
        <v>93620.4</v>
      </c>
    </row>
    <row r="24" spans="1:10" ht="14.25">
      <c r="A24" s="89"/>
      <c r="B24" s="89"/>
      <c r="C24" s="90"/>
      <c r="D24" s="89"/>
      <c r="E24" s="89"/>
      <c r="F24" s="89"/>
      <c r="G24" s="95"/>
      <c r="H24" s="91"/>
      <c r="I24" s="97" t="s">
        <v>156</v>
      </c>
      <c r="J24" s="98">
        <f>SUM(J11:J23)</f>
        <v>1778632.4399999997</v>
      </c>
    </row>
    <row r="25" spans="1:10" ht="26.25">
      <c r="A25" s="89">
        <v>2</v>
      </c>
      <c r="B25" s="89">
        <v>14</v>
      </c>
      <c r="C25" s="96" t="s">
        <v>157</v>
      </c>
      <c r="D25" s="89">
        <v>1</v>
      </c>
      <c r="E25" s="89">
        <v>2</v>
      </c>
      <c r="F25" s="89">
        <f aca="true" t="shared" si="4" ref="F25:F48">D25*E25</f>
        <v>2</v>
      </c>
      <c r="G25" s="95">
        <v>4435.2</v>
      </c>
      <c r="H25" s="91">
        <f aca="true" t="shared" si="5" ref="H25:H48">G25*E25</f>
        <v>8870.4</v>
      </c>
      <c r="I25" s="92">
        <f aca="true" t="shared" si="6" ref="I25:I48">H25*D25</f>
        <v>8870.4</v>
      </c>
      <c r="J25" s="92">
        <f aca="true" t="shared" si="7" ref="J25:J48">I25*12</f>
        <v>106444.79999999999</v>
      </c>
    </row>
    <row r="26" spans="1:10" ht="26.25">
      <c r="A26" s="89">
        <v>2</v>
      </c>
      <c r="B26" s="89">
        <v>15</v>
      </c>
      <c r="C26" s="96" t="s">
        <v>158</v>
      </c>
      <c r="D26" s="89">
        <v>1</v>
      </c>
      <c r="E26" s="89">
        <v>1</v>
      </c>
      <c r="F26" s="89">
        <f t="shared" si="4"/>
        <v>1</v>
      </c>
      <c r="G26" s="95">
        <v>4435.2</v>
      </c>
      <c r="H26" s="91">
        <f t="shared" si="5"/>
        <v>4435.2</v>
      </c>
      <c r="I26" s="92">
        <f t="shared" si="6"/>
        <v>4435.2</v>
      </c>
      <c r="J26" s="92">
        <f t="shared" si="7"/>
        <v>53222.399999999994</v>
      </c>
    </row>
    <row r="27" spans="1:10" ht="26.25">
      <c r="A27" s="89">
        <v>2</v>
      </c>
      <c r="B27" s="89">
        <v>16</v>
      </c>
      <c r="C27" s="96" t="s">
        <v>159</v>
      </c>
      <c r="D27" s="89">
        <v>1</v>
      </c>
      <c r="E27" s="89">
        <v>1</v>
      </c>
      <c r="F27" s="89">
        <f t="shared" si="4"/>
        <v>1</v>
      </c>
      <c r="G27" s="95">
        <v>4435.2</v>
      </c>
      <c r="H27" s="91">
        <f t="shared" si="5"/>
        <v>4435.2</v>
      </c>
      <c r="I27" s="92">
        <f t="shared" si="6"/>
        <v>4435.2</v>
      </c>
      <c r="J27" s="92">
        <f t="shared" si="7"/>
        <v>53222.399999999994</v>
      </c>
    </row>
    <row r="28" spans="1:10" ht="26.25">
      <c r="A28" s="89">
        <v>2</v>
      </c>
      <c r="B28" s="89">
        <v>17</v>
      </c>
      <c r="C28" s="96" t="s">
        <v>160</v>
      </c>
      <c r="D28" s="89">
        <v>1</v>
      </c>
      <c r="E28" s="89">
        <v>1</v>
      </c>
      <c r="F28" s="89">
        <f t="shared" si="4"/>
        <v>1</v>
      </c>
      <c r="G28" s="95">
        <v>3400.32</v>
      </c>
      <c r="H28" s="91">
        <f t="shared" si="5"/>
        <v>3400.32</v>
      </c>
      <c r="I28" s="92">
        <f t="shared" si="6"/>
        <v>3400.32</v>
      </c>
      <c r="J28" s="92">
        <f t="shared" si="7"/>
        <v>40803.840000000004</v>
      </c>
    </row>
    <row r="29" spans="1:10" ht="38.25">
      <c r="A29" s="89">
        <v>2</v>
      </c>
      <c r="B29" s="89">
        <v>18</v>
      </c>
      <c r="C29" s="96" t="s">
        <v>161</v>
      </c>
      <c r="D29" s="89">
        <v>1</v>
      </c>
      <c r="E29" s="89">
        <v>1</v>
      </c>
      <c r="F29" s="89">
        <f t="shared" si="4"/>
        <v>1</v>
      </c>
      <c r="G29" s="95">
        <v>4435.2</v>
      </c>
      <c r="H29" s="91">
        <f t="shared" si="5"/>
        <v>4435.2</v>
      </c>
      <c r="I29" s="92">
        <f t="shared" si="6"/>
        <v>4435.2</v>
      </c>
      <c r="J29" s="92">
        <f t="shared" si="7"/>
        <v>53222.399999999994</v>
      </c>
    </row>
    <row r="30" spans="1:10" ht="38.25">
      <c r="A30" s="89">
        <v>2</v>
      </c>
      <c r="B30" s="89">
        <v>19</v>
      </c>
      <c r="C30" s="96" t="s">
        <v>162</v>
      </c>
      <c r="D30" s="89">
        <v>1</v>
      </c>
      <c r="E30" s="89">
        <v>1</v>
      </c>
      <c r="F30" s="89">
        <f t="shared" si="4"/>
        <v>1</v>
      </c>
      <c r="G30" s="95">
        <v>3400.32</v>
      </c>
      <c r="H30" s="91">
        <f t="shared" si="5"/>
        <v>3400.32</v>
      </c>
      <c r="I30" s="92">
        <f t="shared" si="6"/>
        <v>3400.32</v>
      </c>
      <c r="J30" s="92">
        <f t="shared" si="7"/>
        <v>40803.840000000004</v>
      </c>
    </row>
    <row r="31" spans="1:10" ht="26.25">
      <c r="A31" s="89">
        <v>2</v>
      </c>
      <c r="B31" s="89">
        <v>20</v>
      </c>
      <c r="C31" s="96" t="s">
        <v>163</v>
      </c>
      <c r="D31" s="89">
        <v>1</v>
      </c>
      <c r="E31" s="89">
        <v>1</v>
      </c>
      <c r="F31" s="89">
        <f t="shared" si="4"/>
        <v>1</v>
      </c>
      <c r="G31" s="95">
        <v>4415.72</v>
      </c>
      <c r="H31" s="91">
        <f t="shared" si="5"/>
        <v>4415.72</v>
      </c>
      <c r="I31" s="92">
        <f t="shared" si="6"/>
        <v>4415.72</v>
      </c>
      <c r="J31" s="92">
        <f t="shared" si="7"/>
        <v>52988.64</v>
      </c>
    </row>
    <row r="32" spans="1:10" ht="38.25">
      <c r="A32" s="89">
        <v>2</v>
      </c>
      <c r="B32" s="89">
        <v>21</v>
      </c>
      <c r="C32" s="96" t="s">
        <v>164</v>
      </c>
      <c r="D32" s="89">
        <v>1</v>
      </c>
      <c r="E32" s="89">
        <v>1</v>
      </c>
      <c r="F32" s="89">
        <f t="shared" si="4"/>
        <v>1</v>
      </c>
      <c r="G32" s="95">
        <v>5759.64</v>
      </c>
      <c r="H32" s="91">
        <f t="shared" si="5"/>
        <v>5759.64</v>
      </c>
      <c r="I32" s="92">
        <f t="shared" si="6"/>
        <v>5759.64</v>
      </c>
      <c r="J32" s="92">
        <f t="shared" si="7"/>
        <v>69115.68000000001</v>
      </c>
    </row>
    <row r="33" spans="1:10" ht="38.25">
      <c r="A33" s="89">
        <v>2</v>
      </c>
      <c r="B33" s="89">
        <v>22</v>
      </c>
      <c r="C33" s="96" t="s">
        <v>165</v>
      </c>
      <c r="D33" s="89">
        <v>1</v>
      </c>
      <c r="E33" s="89">
        <v>1</v>
      </c>
      <c r="F33" s="89">
        <f t="shared" si="4"/>
        <v>1</v>
      </c>
      <c r="G33" s="95">
        <v>5759.64</v>
      </c>
      <c r="H33" s="91">
        <f t="shared" si="5"/>
        <v>5759.64</v>
      </c>
      <c r="I33" s="92">
        <f t="shared" si="6"/>
        <v>5759.64</v>
      </c>
      <c r="J33" s="92">
        <f t="shared" si="7"/>
        <v>69115.68000000001</v>
      </c>
    </row>
    <row r="34" spans="1:10" ht="26.25">
      <c r="A34" s="89">
        <v>2</v>
      </c>
      <c r="B34" s="89">
        <v>23</v>
      </c>
      <c r="C34" s="96" t="s">
        <v>166</v>
      </c>
      <c r="D34" s="89">
        <v>1</v>
      </c>
      <c r="E34" s="89">
        <v>1</v>
      </c>
      <c r="F34" s="89">
        <f t="shared" si="4"/>
        <v>1</v>
      </c>
      <c r="G34" s="95">
        <v>4415.72</v>
      </c>
      <c r="H34" s="91">
        <f t="shared" si="5"/>
        <v>4415.72</v>
      </c>
      <c r="I34" s="92">
        <f t="shared" si="6"/>
        <v>4415.72</v>
      </c>
      <c r="J34" s="92">
        <f t="shared" si="7"/>
        <v>52988.64</v>
      </c>
    </row>
    <row r="35" spans="1:10" ht="26.25">
      <c r="A35" s="89">
        <v>2</v>
      </c>
      <c r="B35" s="89">
        <v>24</v>
      </c>
      <c r="C35" s="96" t="s">
        <v>167</v>
      </c>
      <c r="D35" s="89">
        <v>1</v>
      </c>
      <c r="E35" s="89">
        <v>1</v>
      </c>
      <c r="F35" s="89">
        <f t="shared" si="4"/>
        <v>1</v>
      </c>
      <c r="G35" s="95">
        <v>2413.62</v>
      </c>
      <c r="H35" s="91">
        <f t="shared" si="5"/>
        <v>2413.62</v>
      </c>
      <c r="I35" s="92">
        <f t="shared" si="6"/>
        <v>2413.62</v>
      </c>
      <c r="J35" s="92">
        <f t="shared" si="7"/>
        <v>28963.44</v>
      </c>
    </row>
    <row r="36" spans="1:10" ht="38.25">
      <c r="A36" s="89">
        <v>2</v>
      </c>
      <c r="B36" s="89">
        <v>25</v>
      </c>
      <c r="C36" s="96" t="s">
        <v>168</v>
      </c>
      <c r="D36" s="89">
        <v>3</v>
      </c>
      <c r="E36" s="89">
        <v>1</v>
      </c>
      <c r="F36" s="89">
        <f t="shared" si="4"/>
        <v>3</v>
      </c>
      <c r="G36" s="95">
        <v>3148.2</v>
      </c>
      <c r="H36" s="91">
        <f t="shared" si="5"/>
        <v>3148.2</v>
      </c>
      <c r="I36" s="92">
        <f t="shared" si="6"/>
        <v>9444.599999999999</v>
      </c>
      <c r="J36" s="92">
        <f t="shared" si="7"/>
        <v>113335.19999999998</v>
      </c>
    </row>
    <row r="37" spans="1:10" ht="38.25">
      <c r="A37" s="89">
        <v>2</v>
      </c>
      <c r="B37" s="89">
        <v>26</v>
      </c>
      <c r="C37" s="96" t="s">
        <v>169</v>
      </c>
      <c r="D37" s="89">
        <v>4</v>
      </c>
      <c r="E37" s="89">
        <v>1</v>
      </c>
      <c r="F37" s="89">
        <f t="shared" si="4"/>
        <v>4</v>
      </c>
      <c r="G37" s="95">
        <v>3463.02</v>
      </c>
      <c r="H37" s="91">
        <f t="shared" si="5"/>
        <v>3463.02</v>
      </c>
      <c r="I37" s="92">
        <f t="shared" si="6"/>
        <v>13852.08</v>
      </c>
      <c r="J37" s="92">
        <f t="shared" si="7"/>
        <v>166224.96</v>
      </c>
    </row>
    <row r="38" spans="1:10" ht="38.25">
      <c r="A38" s="89">
        <v>2</v>
      </c>
      <c r="B38" s="89">
        <v>27</v>
      </c>
      <c r="C38" s="96" t="s">
        <v>170</v>
      </c>
      <c r="D38" s="89">
        <v>6</v>
      </c>
      <c r="E38" s="89">
        <v>1</v>
      </c>
      <c r="F38" s="89">
        <f t="shared" si="4"/>
        <v>6</v>
      </c>
      <c r="G38" s="95">
        <v>3148.2</v>
      </c>
      <c r="H38" s="91">
        <f t="shared" si="5"/>
        <v>3148.2</v>
      </c>
      <c r="I38" s="92">
        <f t="shared" si="6"/>
        <v>18889.199999999997</v>
      </c>
      <c r="J38" s="92">
        <f t="shared" si="7"/>
        <v>226670.39999999997</v>
      </c>
    </row>
    <row r="39" spans="1:10" ht="38.25">
      <c r="A39" s="89">
        <v>2</v>
      </c>
      <c r="B39" s="89">
        <v>28</v>
      </c>
      <c r="C39" s="96" t="s">
        <v>171</v>
      </c>
      <c r="D39" s="89">
        <v>1</v>
      </c>
      <c r="E39" s="89">
        <v>1</v>
      </c>
      <c r="F39" s="89">
        <f t="shared" si="4"/>
        <v>1</v>
      </c>
      <c r="G39" s="95">
        <v>3148.2</v>
      </c>
      <c r="H39" s="91">
        <f t="shared" si="5"/>
        <v>3148.2</v>
      </c>
      <c r="I39" s="92">
        <f t="shared" si="6"/>
        <v>3148.2</v>
      </c>
      <c r="J39" s="92">
        <f t="shared" si="7"/>
        <v>37778.399999999994</v>
      </c>
    </row>
    <row r="40" spans="1:10" ht="38.25">
      <c r="A40" s="89">
        <v>2</v>
      </c>
      <c r="B40" s="89">
        <v>29</v>
      </c>
      <c r="C40" s="96" t="s">
        <v>172</v>
      </c>
      <c r="D40" s="89">
        <v>1</v>
      </c>
      <c r="E40" s="89">
        <v>1</v>
      </c>
      <c r="F40" s="89">
        <f t="shared" si="4"/>
        <v>1</v>
      </c>
      <c r="G40" s="95">
        <v>3148.2</v>
      </c>
      <c r="H40" s="91">
        <f t="shared" si="5"/>
        <v>3148.2</v>
      </c>
      <c r="I40" s="92">
        <f t="shared" si="6"/>
        <v>3148.2</v>
      </c>
      <c r="J40" s="92">
        <f t="shared" si="7"/>
        <v>37778.399999999994</v>
      </c>
    </row>
    <row r="41" spans="1:10" ht="38.25">
      <c r="A41" s="89">
        <v>2</v>
      </c>
      <c r="B41" s="89">
        <v>30</v>
      </c>
      <c r="C41" s="96" t="s">
        <v>173</v>
      </c>
      <c r="D41" s="89">
        <v>1</v>
      </c>
      <c r="E41" s="89">
        <v>1</v>
      </c>
      <c r="F41" s="89">
        <f t="shared" si="4"/>
        <v>1</v>
      </c>
      <c r="G41" s="95">
        <v>3148.2</v>
      </c>
      <c r="H41" s="91">
        <f t="shared" si="5"/>
        <v>3148.2</v>
      </c>
      <c r="I41" s="92">
        <f t="shared" si="6"/>
        <v>3148.2</v>
      </c>
      <c r="J41" s="92">
        <f t="shared" si="7"/>
        <v>37778.399999999994</v>
      </c>
    </row>
    <row r="42" spans="1:10" ht="38.25">
      <c r="A42" s="89">
        <v>2</v>
      </c>
      <c r="B42" s="89">
        <v>31</v>
      </c>
      <c r="C42" s="96" t="s">
        <v>174</v>
      </c>
      <c r="D42" s="89">
        <v>1</v>
      </c>
      <c r="E42" s="89">
        <v>1</v>
      </c>
      <c r="F42" s="89">
        <f t="shared" si="4"/>
        <v>1</v>
      </c>
      <c r="G42" s="95">
        <v>2413.62</v>
      </c>
      <c r="H42" s="91">
        <f t="shared" si="5"/>
        <v>2413.62</v>
      </c>
      <c r="I42" s="92">
        <f t="shared" si="6"/>
        <v>2413.62</v>
      </c>
      <c r="J42" s="92">
        <f t="shared" si="7"/>
        <v>28963.44</v>
      </c>
    </row>
    <row r="43" spans="1:10" ht="38.25">
      <c r="A43" s="89">
        <v>2</v>
      </c>
      <c r="B43" s="89">
        <v>32</v>
      </c>
      <c r="C43" s="96" t="s">
        <v>175</v>
      </c>
      <c r="D43" s="89">
        <v>1</v>
      </c>
      <c r="E43" s="89">
        <v>1</v>
      </c>
      <c r="F43" s="89">
        <f t="shared" si="4"/>
        <v>1</v>
      </c>
      <c r="G43" s="95">
        <v>3148.2</v>
      </c>
      <c r="H43" s="91">
        <f t="shared" si="5"/>
        <v>3148.2</v>
      </c>
      <c r="I43" s="92">
        <f t="shared" si="6"/>
        <v>3148.2</v>
      </c>
      <c r="J43" s="92">
        <f t="shared" si="7"/>
        <v>37778.399999999994</v>
      </c>
    </row>
    <row r="44" spans="1:10" ht="38.25">
      <c r="A44" s="89">
        <v>2</v>
      </c>
      <c r="B44" s="89">
        <v>33</v>
      </c>
      <c r="C44" s="96" t="s">
        <v>176</v>
      </c>
      <c r="D44" s="89">
        <v>3</v>
      </c>
      <c r="E44" s="89">
        <v>1</v>
      </c>
      <c r="F44" s="89">
        <f t="shared" si="4"/>
        <v>3</v>
      </c>
      <c r="G44" s="95">
        <v>2413.62</v>
      </c>
      <c r="H44" s="91">
        <f t="shared" si="5"/>
        <v>2413.62</v>
      </c>
      <c r="I44" s="92">
        <f t="shared" si="6"/>
        <v>7240.86</v>
      </c>
      <c r="J44" s="92">
        <f t="shared" si="7"/>
        <v>86890.31999999999</v>
      </c>
    </row>
    <row r="45" spans="1:10" ht="38.25">
      <c r="A45" s="89">
        <v>2</v>
      </c>
      <c r="B45" s="89">
        <v>34</v>
      </c>
      <c r="C45" s="96" t="s">
        <v>177</v>
      </c>
      <c r="D45" s="89">
        <v>2</v>
      </c>
      <c r="E45" s="89">
        <v>1</v>
      </c>
      <c r="F45" s="89">
        <f t="shared" si="4"/>
        <v>2</v>
      </c>
      <c r="G45" s="95">
        <v>3148.2</v>
      </c>
      <c r="H45" s="91">
        <f t="shared" si="5"/>
        <v>3148.2</v>
      </c>
      <c r="I45" s="92">
        <f t="shared" si="6"/>
        <v>6296.4</v>
      </c>
      <c r="J45" s="92">
        <f t="shared" si="7"/>
        <v>75556.79999999999</v>
      </c>
    </row>
    <row r="46" spans="1:10" ht="38.25">
      <c r="A46" s="89">
        <v>2</v>
      </c>
      <c r="B46" s="89">
        <v>35</v>
      </c>
      <c r="C46" s="96" t="s">
        <v>178</v>
      </c>
      <c r="D46" s="89">
        <v>1</v>
      </c>
      <c r="E46" s="89">
        <v>1</v>
      </c>
      <c r="F46" s="89">
        <f t="shared" si="4"/>
        <v>1</v>
      </c>
      <c r="G46" s="95">
        <v>2413.62</v>
      </c>
      <c r="H46" s="91">
        <f t="shared" si="5"/>
        <v>2413.62</v>
      </c>
      <c r="I46" s="92">
        <f t="shared" si="6"/>
        <v>2413.62</v>
      </c>
      <c r="J46" s="92">
        <f t="shared" si="7"/>
        <v>28963.44</v>
      </c>
    </row>
    <row r="47" spans="1:10" ht="38.25">
      <c r="A47" s="89">
        <v>2</v>
      </c>
      <c r="B47" s="89">
        <v>36</v>
      </c>
      <c r="C47" s="96" t="s">
        <v>179</v>
      </c>
      <c r="D47" s="89">
        <v>1</v>
      </c>
      <c r="E47" s="89">
        <v>1</v>
      </c>
      <c r="F47" s="89">
        <f t="shared" si="4"/>
        <v>1</v>
      </c>
      <c r="G47" s="95">
        <v>3148.2</v>
      </c>
      <c r="H47" s="91">
        <f t="shared" si="5"/>
        <v>3148.2</v>
      </c>
      <c r="I47" s="92">
        <f t="shared" si="6"/>
        <v>3148.2</v>
      </c>
      <c r="J47" s="92">
        <f t="shared" si="7"/>
        <v>37778.399999999994</v>
      </c>
    </row>
    <row r="48" spans="1:10" ht="26.25">
      <c r="A48" s="89">
        <v>2</v>
      </c>
      <c r="B48" s="89">
        <v>37</v>
      </c>
      <c r="C48" s="96" t="s">
        <v>180</v>
      </c>
      <c r="D48" s="89">
        <v>5</v>
      </c>
      <c r="E48" s="89">
        <v>1</v>
      </c>
      <c r="F48" s="89">
        <f t="shared" si="4"/>
        <v>5</v>
      </c>
      <c r="G48" s="95">
        <v>5024.79</v>
      </c>
      <c r="H48" s="91">
        <f t="shared" si="5"/>
        <v>5024.79</v>
      </c>
      <c r="I48" s="92">
        <f t="shared" si="6"/>
        <v>25123.95</v>
      </c>
      <c r="J48" s="92">
        <f t="shared" si="7"/>
        <v>301487.4</v>
      </c>
    </row>
    <row r="49" spans="1:10" ht="14.25">
      <c r="A49" s="89"/>
      <c r="B49" s="89"/>
      <c r="C49" s="96"/>
      <c r="D49" s="89"/>
      <c r="E49" s="89"/>
      <c r="F49" s="89"/>
      <c r="G49" s="95"/>
      <c r="H49" s="91"/>
      <c r="I49" s="97" t="s">
        <v>156</v>
      </c>
      <c r="J49" s="98">
        <f>SUM(J25:J48)</f>
        <v>1837875.7199999993</v>
      </c>
    </row>
    <row r="50" spans="1:10" ht="14.25">
      <c r="A50" s="89">
        <v>3</v>
      </c>
      <c r="B50" s="89">
        <v>38</v>
      </c>
      <c r="C50" s="90" t="s">
        <v>181</v>
      </c>
      <c r="D50" s="89">
        <v>1</v>
      </c>
      <c r="E50" s="89">
        <v>1</v>
      </c>
      <c r="F50" s="89">
        <f aca="true" t="shared" si="8" ref="F50:F61">D50*E50</f>
        <v>1</v>
      </c>
      <c r="G50" s="95">
        <v>2419.6</v>
      </c>
      <c r="H50" s="91">
        <f aca="true" t="shared" si="9" ref="H50:H61">G50*E50</f>
        <v>2419.6</v>
      </c>
      <c r="I50" s="92">
        <f aca="true" t="shared" si="10" ref="I50:I61">H50*D50</f>
        <v>2419.6</v>
      </c>
      <c r="J50" s="92">
        <f aca="true" t="shared" si="11" ref="J50:J61">I50*12</f>
        <v>29035.199999999997</v>
      </c>
    </row>
    <row r="51" spans="1:10" ht="14.25">
      <c r="A51" s="89">
        <v>3</v>
      </c>
      <c r="B51" s="89">
        <v>39</v>
      </c>
      <c r="C51" s="90" t="s">
        <v>182</v>
      </c>
      <c r="D51" s="89">
        <v>1</v>
      </c>
      <c r="E51" s="89">
        <v>1</v>
      </c>
      <c r="F51" s="89">
        <f t="shared" si="8"/>
        <v>1</v>
      </c>
      <c r="G51" s="95">
        <v>2465.6</v>
      </c>
      <c r="H51" s="91">
        <f t="shared" si="9"/>
        <v>2465.6</v>
      </c>
      <c r="I51" s="92">
        <f t="shared" si="10"/>
        <v>2465.6</v>
      </c>
      <c r="J51" s="92">
        <f t="shared" si="11"/>
        <v>29587.199999999997</v>
      </c>
    </row>
    <row r="52" spans="1:10" ht="14.25">
      <c r="A52" s="89">
        <v>3</v>
      </c>
      <c r="B52" s="89">
        <v>40</v>
      </c>
      <c r="C52" s="90" t="s">
        <v>183</v>
      </c>
      <c r="D52" s="89">
        <v>1</v>
      </c>
      <c r="E52" s="89">
        <v>1</v>
      </c>
      <c r="F52" s="89">
        <f t="shared" si="8"/>
        <v>1</v>
      </c>
      <c r="G52" s="95">
        <v>3870.9</v>
      </c>
      <c r="H52" s="91">
        <f t="shared" si="9"/>
        <v>3870.9</v>
      </c>
      <c r="I52" s="92">
        <f t="shared" si="10"/>
        <v>3870.9</v>
      </c>
      <c r="J52" s="92">
        <f t="shared" si="11"/>
        <v>46450.8</v>
      </c>
    </row>
    <row r="53" spans="1:10" ht="26.25">
      <c r="A53" s="89">
        <v>3</v>
      </c>
      <c r="B53" s="89">
        <v>41</v>
      </c>
      <c r="C53" s="96" t="s">
        <v>184</v>
      </c>
      <c r="D53" s="89">
        <v>4</v>
      </c>
      <c r="E53" s="89">
        <v>1</v>
      </c>
      <c r="F53" s="89">
        <f t="shared" si="8"/>
        <v>4</v>
      </c>
      <c r="G53" s="95">
        <v>5049</v>
      </c>
      <c r="H53" s="91">
        <f t="shared" si="9"/>
        <v>5049</v>
      </c>
      <c r="I53" s="92">
        <f t="shared" si="10"/>
        <v>20196</v>
      </c>
      <c r="J53" s="92">
        <f t="shared" si="11"/>
        <v>242352</v>
      </c>
    </row>
    <row r="54" spans="1:10" ht="14.25">
      <c r="A54" s="89">
        <v>3</v>
      </c>
      <c r="B54" s="89">
        <v>42</v>
      </c>
      <c r="C54" s="90" t="s">
        <v>185</v>
      </c>
      <c r="D54" s="89">
        <v>3</v>
      </c>
      <c r="E54" s="89">
        <v>1</v>
      </c>
      <c r="F54" s="89">
        <f t="shared" si="8"/>
        <v>3</v>
      </c>
      <c r="G54" s="95">
        <v>3400.32</v>
      </c>
      <c r="H54" s="91">
        <f t="shared" si="9"/>
        <v>3400.32</v>
      </c>
      <c r="I54" s="92">
        <f t="shared" si="10"/>
        <v>10200.960000000001</v>
      </c>
      <c r="J54" s="92">
        <f t="shared" si="11"/>
        <v>122411.52000000002</v>
      </c>
    </row>
    <row r="55" spans="1:10" ht="26.25">
      <c r="A55" s="89">
        <v>3</v>
      </c>
      <c r="B55" s="89">
        <v>43</v>
      </c>
      <c r="C55" s="96" t="s">
        <v>186</v>
      </c>
      <c r="D55" s="89">
        <v>1</v>
      </c>
      <c r="E55" s="89">
        <v>1</v>
      </c>
      <c r="F55" s="89">
        <f t="shared" si="8"/>
        <v>1</v>
      </c>
      <c r="G55" s="95">
        <v>5985</v>
      </c>
      <c r="H55" s="91">
        <f t="shared" si="9"/>
        <v>5985</v>
      </c>
      <c r="I55" s="92">
        <f t="shared" si="10"/>
        <v>5985</v>
      </c>
      <c r="J55" s="92">
        <f t="shared" si="11"/>
        <v>71820</v>
      </c>
    </row>
    <row r="56" spans="1:10" ht="26.25">
      <c r="A56" s="89">
        <v>3</v>
      </c>
      <c r="B56" s="89">
        <v>44</v>
      </c>
      <c r="C56" s="96" t="s">
        <v>187</v>
      </c>
      <c r="D56" s="89">
        <v>1</v>
      </c>
      <c r="E56" s="89">
        <v>2</v>
      </c>
      <c r="F56" s="89">
        <f t="shared" si="8"/>
        <v>2</v>
      </c>
      <c r="G56" s="95">
        <v>3216</v>
      </c>
      <c r="H56" s="91">
        <f t="shared" si="9"/>
        <v>6432</v>
      </c>
      <c r="I56" s="92">
        <f t="shared" si="10"/>
        <v>6432</v>
      </c>
      <c r="J56" s="92">
        <f t="shared" si="11"/>
        <v>77184</v>
      </c>
    </row>
    <row r="57" spans="1:10" ht="14.25">
      <c r="A57" s="89">
        <v>3</v>
      </c>
      <c r="B57" s="89">
        <v>45</v>
      </c>
      <c r="C57" s="90" t="s">
        <v>188</v>
      </c>
      <c r="D57" s="89">
        <v>1</v>
      </c>
      <c r="E57" s="89">
        <v>2</v>
      </c>
      <c r="F57" s="89">
        <f t="shared" si="8"/>
        <v>2</v>
      </c>
      <c r="G57" s="95">
        <v>3124.8</v>
      </c>
      <c r="H57" s="91">
        <f t="shared" si="9"/>
        <v>6249.6</v>
      </c>
      <c r="I57" s="92">
        <f t="shared" si="10"/>
        <v>6249.6</v>
      </c>
      <c r="J57" s="92">
        <f t="shared" si="11"/>
        <v>74995.20000000001</v>
      </c>
    </row>
    <row r="58" spans="1:10" ht="14.25">
      <c r="A58" s="89">
        <v>3</v>
      </c>
      <c r="B58" s="89">
        <v>46</v>
      </c>
      <c r="C58" s="90" t="s">
        <v>189</v>
      </c>
      <c r="D58" s="89">
        <v>4</v>
      </c>
      <c r="E58" s="89">
        <v>1</v>
      </c>
      <c r="F58" s="89">
        <f t="shared" si="8"/>
        <v>4</v>
      </c>
      <c r="G58" s="95">
        <v>5049</v>
      </c>
      <c r="H58" s="91">
        <f t="shared" si="9"/>
        <v>5049</v>
      </c>
      <c r="I58" s="92">
        <f t="shared" si="10"/>
        <v>20196</v>
      </c>
      <c r="J58" s="92">
        <f t="shared" si="11"/>
        <v>242352</v>
      </c>
    </row>
    <row r="59" spans="1:10" ht="14.25">
      <c r="A59" s="89">
        <v>3</v>
      </c>
      <c r="B59" s="89">
        <v>47</v>
      </c>
      <c r="C59" s="90" t="s">
        <v>190</v>
      </c>
      <c r="D59" s="89">
        <v>1</v>
      </c>
      <c r="E59" s="89">
        <v>1</v>
      </c>
      <c r="F59" s="89">
        <f t="shared" si="8"/>
        <v>1</v>
      </c>
      <c r="G59" s="95">
        <v>3870.9</v>
      </c>
      <c r="H59" s="91">
        <f t="shared" si="9"/>
        <v>3870.9</v>
      </c>
      <c r="I59" s="92">
        <f t="shared" si="10"/>
        <v>3870.9</v>
      </c>
      <c r="J59" s="92">
        <f t="shared" si="11"/>
        <v>46450.8</v>
      </c>
    </row>
    <row r="60" spans="1:10" ht="14.25">
      <c r="A60" s="89">
        <v>3</v>
      </c>
      <c r="B60" s="89">
        <v>48</v>
      </c>
      <c r="C60" s="90" t="s">
        <v>191</v>
      </c>
      <c r="D60" s="89">
        <v>4</v>
      </c>
      <c r="E60" s="89">
        <v>1</v>
      </c>
      <c r="F60" s="89">
        <f t="shared" si="8"/>
        <v>4</v>
      </c>
      <c r="G60" s="95">
        <v>3216</v>
      </c>
      <c r="H60" s="91">
        <f t="shared" si="9"/>
        <v>3216</v>
      </c>
      <c r="I60" s="92">
        <f t="shared" si="10"/>
        <v>12864</v>
      </c>
      <c r="J60" s="92">
        <f t="shared" si="11"/>
        <v>154368</v>
      </c>
    </row>
    <row r="61" spans="1:10" ht="14.25">
      <c r="A61" s="89">
        <v>3</v>
      </c>
      <c r="B61" s="89">
        <v>49</v>
      </c>
      <c r="C61" s="90" t="s">
        <v>192</v>
      </c>
      <c r="D61" s="89">
        <v>1</v>
      </c>
      <c r="E61" s="89">
        <v>1</v>
      </c>
      <c r="F61" s="89">
        <f t="shared" si="8"/>
        <v>1</v>
      </c>
      <c r="G61" s="95">
        <v>3400.32</v>
      </c>
      <c r="H61" s="91">
        <f t="shared" si="9"/>
        <v>3400.32</v>
      </c>
      <c r="I61" s="92">
        <f t="shared" si="10"/>
        <v>3400.32</v>
      </c>
      <c r="J61" s="92">
        <f t="shared" si="11"/>
        <v>40803.840000000004</v>
      </c>
    </row>
    <row r="62" spans="1:10" ht="14.25">
      <c r="A62" s="89"/>
      <c r="B62" s="89"/>
      <c r="C62" s="90"/>
      <c r="D62" s="89"/>
      <c r="E62" s="89"/>
      <c r="F62" s="89"/>
      <c r="G62" s="95"/>
      <c r="H62" s="91"/>
      <c r="I62" s="97" t="s">
        <v>156</v>
      </c>
      <c r="J62" s="98">
        <f>SUM(J50:J61)</f>
        <v>1177810.56</v>
      </c>
    </row>
    <row r="63" spans="1:10" ht="14.25">
      <c r="A63" s="89">
        <v>4</v>
      </c>
      <c r="B63" s="89">
        <v>50</v>
      </c>
      <c r="C63" s="90" t="s">
        <v>193</v>
      </c>
      <c r="D63" s="89">
        <v>3</v>
      </c>
      <c r="E63" s="89">
        <v>1</v>
      </c>
      <c r="F63" s="89">
        <f aca="true" t="shared" si="12" ref="F63:F65">D63*E63</f>
        <v>3</v>
      </c>
      <c r="G63" s="95">
        <v>2311.5</v>
      </c>
      <c r="H63" s="91">
        <f aca="true" t="shared" si="13" ref="H63:H65">G63*E63</f>
        <v>2311.5</v>
      </c>
      <c r="I63" s="92">
        <f aca="true" t="shared" si="14" ref="I63:I65">H63*D63</f>
        <v>6934.5</v>
      </c>
      <c r="J63" s="92">
        <f aca="true" t="shared" si="15" ref="J63:J65">I63*12</f>
        <v>83214</v>
      </c>
    </row>
    <row r="64" spans="1:10" ht="26.25">
      <c r="A64" s="89">
        <v>4</v>
      </c>
      <c r="B64" s="89">
        <v>51</v>
      </c>
      <c r="C64" s="96" t="s">
        <v>194</v>
      </c>
      <c r="D64" s="89">
        <v>3</v>
      </c>
      <c r="E64" s="89">
        <v>1</v>
      </c>
      <c r="F64" s="89">
        <f t="shared" si="12"/>
        <v>3</v>
      </c>
      <c r="G64" s="95">
        <v>4435.2</v>
      </c>
      <c r="H64" s="91">
        <f t="shared" si="13"/>
        <v>4435.2</v>
      </c>
      <c r="I64" s="92">
        <f t="shared" si="14"/>
        <v>13305.599999999999</v>
      </c>
      <c r="J64" s="92">
        <f t="shared" si="15"/>
        <v>159667.19999999998</v>
      </c>
    </row>
    <row r="65" spans="1:10" ht="14.25">
      <c r="A65" s="89">
        <v>4</v>
      </c>
      <c r="B65" s="89">
        <v>52</v>
      </c>
      <c r="C65" s="90" t="s">
        <v>195</v>
      </c>
      <c r="D65" s="89">
        <v>1</v>
      </c>
      <c r="E65" s="89">
        <v>1</v>
      </c>
      <c r="F65" s="89">
        <f t="shared" si="12"/>
        <v>1</v>
      </c>
      <c r="G65" s="95">
        <v>3870.9</v>
      </c>
      <c r="H65" s="91">
        <f t="shared" si="13"/>
        <v>3870.9</v>
      </c>
      <c r="I65" s="92">
        <f t="shared" si="14"/>
        <v>3870.9</v>
      </c>
      <c r="J65" s="92">
        <f t="shared" si="15"/>
        <v>46450.8</v>
      </c>
    </row>
    <row r="66" spans="1:10" ht="14.25">
      <c r="A66" s="89"/>
      <c r="B66" s="89"/>
      <c r="C66" s="90"/>
      <c r="D66" s="89"/>
      <c r="E66" s="89"/>
      <c r="F66" s="89"/>
      <c r="G66" s="95"/>
      <c r="H66" s="91"/>
      <c r="I66" s="97" t="s">
        <v>156</v>
      </c>
      <c r="J66" s="98">
        <f>SUM(J63:J65)</f>
        <v>289332</v>
      </c>
    </row>
    <row r="67" spans="1:10" ht="14.25">
      <c r="A67" s="89">
        <v>5</v>
      </c>
      <c r="B67" s="89">
        <v>53</v>
      </c>
      <c r="C67" s="90" t="s">
        <v>196</v>
      </c>
      <c r="D67" s="89">
        <v>1</v>
      </c>
      <c r="E67" s="89">
        <v>2</v>
      </c>
      <c r="F67" s="89">
        <f aca="true" t="shared" si="16" ref="F67:F71">D67*E67</f>
        <v>2</v>
      </c>
      <c r="G67" s="95">
        <v>3013.5</v>
      </c>
      <c r="H67" s="91">
        <f aca="true" t="shared" si="17" ref="H67:H71">G67*E67</f>
        <v>6027</v>
      </c>
      <c r="I67" s="92">
        <f aca="true" t="shared" si="18" ref="I67:I71">H67*D67</f>
        <v>6027</v>
      </c>
      <c r="J67" s="92">
        <f aca="true" t="shared" si="19" ref="J67:J71">I67*12</f>
        <v>72324</v>
      </c>
    </row>
    <row r="68" spans="1:10" ht="26.25">
      <c r="A68" s="89">
        <v>5</v>
      </c>
      <c r="B68" s="89">
        <v>54</v>
      </c>
      <c r="C68" s="96" t="s">
        <v>197</v>
      </c>
      <c r="D68" s="89">
        <v>1</v>
      </c>
      <c r="E68" s="89">
        <v>1</v>
      </c>
      <c r="F68" s="89">
        <f t="shared" si="16"/>
        <v>1</v>
      </c>
      <c r="G68" s="95">
        <v>3013.5</v>
      </c>
      <c r="H68" s="91">
        <f t="shared" si="17"/>
        <v>3013.5</v>
      </c>
      <c r="I68" s="92">
        <f t="shared" si="18"/>
        <v>3013.5</v>
      </c>
      <c r="J68" s="92">
        <f t="shared" si="19"/>
        <v>36162</v>
      </c>
    </row>
    <row r="69" spans="1:10" ht="26.25">
      <c r="A69" s="89">
        <v>5</v>
      </c>
      <c r="B69" s="89">
        <v>55</v>
      </c>
      <c r="C69" s="96" t="s">
        <v>198</v>
      </c>
      <c r="D69" s="89">
        <v>1</v>
      </c>
      <c r="E69" s="89">
        <v>1</v>
      </c>
      <c r="F69" s="89">
        <f t="shared" si="16"/>
        <v>1</v>
      </c>
      <c r="G69" s="95">
        <v>2310.35</v>
      </c>
      <c r="H69" s="91">
        <f t="shared" si="17"/>
        <v>2310.35</v>
      </c>
      <c r="I69" s="92">
        <f t="shared" si="18"/>
        <v>2310.35</v>
      </c>
      <c r="J69" s="92">
        <f t="shared" si="19"/>
        <v>27724.199999999997</v>
      </c>
    </row>
    <row r="70" spans="1:10" ht="14.25">
      <c r="A70" s="89">
        <v>5</v>
      </c>
      <c r="B70" s="89">
        <v>56</v>
      </c>
      <c r="C70" s="90" t="s">
        <v>199</v>
      </c>
      <c r="D70" s="89">
        <v>4</v>
      </c>
      <c r="E70" s="89">
        <v>2</v>
      </c>
      <c r="F70" s="89">
        <f t="shared" si="16"/>
        <v>8</v>
      </c>
      <c r="G70" s="95">
        <v>3013.5</v>
      </c>
      <c r="H70" s="91">
        <f t="shared" si="17"/>
        <v>6027</v>
      </c>
      <c r="I70" s="92">
        <f t="shared" si="18"/>
        <v>24108</v>
      </c>
      <c r="J70" s="92">
        <f t="shared" si="19"/>
        <v>289296</v>
      </c>
    </row>
    <row r="71" spans="1:10" ht="14.25">
      <c r="A71" s="89">
        <v>5</v>
      </c>
      <c r="B71" s="89">
        <v>57</v>
      </c>
      <c r="C71" s="90" t="s">
        <v>200</v>
      </c>
      <c r="D71" s="89">
        <v>1</v>
      </c>
      <c r="E71" s="89">
        <v>1</v>
      </c>
      <c r="F71" s="89">
        <f t="shared" si="16"/>
        <v>1</v>
      </c>
      <c r="G71" s="95">
        <v>2311.5</v>
      </c>
      <c r="H71" s="91">
        <f t="shared" si="17"/>
        <v>2311.5</v>
      </c>
      <c r="I71" s="92">
        <f t="shared" si="18"/>
        <v>2311.5</v>
      </c>
      <c r="J71" s="92">
        <f t="shared" si="19"/>
        <v>27738</v>
      </c>
    </row>
    <row r="72" spans="1:10" ht="14.25">
      <c r="A72" s="89"/>
      <c r="B72" s="89"/>
      <c r="C72" s="90"/>
      <c r="D72" s="89"/>
      <c r="E72" s="89"/>
      <c r="F72" s="89"/>
      <c r="G72" s="95"/>
      <c r="H72" s="91"/>
      <c r="I72" s="97" t="s">
        <v>156</v>
      </c>
      <c r="J72" s="98">
        <f>SUM(J67:J71)</f>
        <v>453244.2</v>
      </c>
    </row>
    <row r="73" spans="1:10" ht="14.25">
      <c r="A73" s="89">
        <v>6</v>
      </c>
      <c r="B73" s="89">
        <v>58</v>
      </c>
      <c r="C73" s="90" t="s">
        <v>201</v>
      </c>
      <c r="D73" s="89">
        <v>2</v>
      </c>
      <c r="E73" s="89">
        <v>1</v>
      </c>
      <c r="F73" s="89">
        <f aca="true" t="shared" si="20" ref="F73:F75">D73*E73</f>
        <v>2</v>
      </c>
      <c r="G73" s="95">
        <v>3400.32</v>
      </c>
      <c r="H73" s="91">
        <f aca="true" t="shared" si="21" ref="H73:H75">G73*E73</f>
        <v>3400.32</v>
      </c>
      <c r="I73" s="92">
        <f aca="true" t="shared" si="22" ref="I73:I75">H73*D73</f>
        <v>6800.64</v>
      </c>
      <c r="J73" s="92">
        <f aca="true" t="shared" si="23" ref="J73:J75">I73*12</f>
        <v>81607.68000000001</v>
      </c>
    </row>
    <row r="74" spans="1:10" ht="14.25">
      <c r="A74" s="89">
        <v>6</v>
      </c>
      <c r="B74" s="89">
        <v>59</v>
      </c>
      <c r="C74" s="90" t="s">
        <v>202</v>
      </c>
      <c r="D74" s="89">
        <v>4</v>
      </c>
      <c r="E74" s="89">
        <v>1</v>
      </c>
      <c r="F74" s="89">
        <f t="shared" si="20"/>
        <v>4</v>
      </c>
      <c r="G74" s="95">
        <v>4415.72</v>
      </c>
      <c r="H74" s="91">
        <f t="shared" si="21"/>
        <v>4415.72</v>
      </c>
      <c r="I74" s="92">
        <f t="shared" si="22"/>
        <v>17662.88</v>
      </c>
      <c r="J74" s="92">
        <f t="shared" si="23"/>
        <v>211954.56</v>
      </c>
    </row>
    <row r="75" spans="1:10" ht="14.25">
      <c r="A75" s="89">
        <v>6</v>
      </c>
      <c r="B75" s="89">
        <v>60</v>
      </c>
      <c r="C75" s="90" t="s">
        <v>203</v>
      </c>
      <c r="D75" s="89">
        <v>3</v>
      </c>
      <c r="E75" s="89">
        <v>1</v>
      </c>
      <c r="F75" s="89">
        <f t="shared" si="20"/>
        <v>3</v>
      </c>
      <c r="G75" s="95">
        <v>3335</v>
      </c>
      <c r="H75" s="91">
        <f t="shared" si="21"/>
        <v>3335</v>
      </c>
      <c r="I75" s="92">
        <f t="shared" si="22"/>
        <v>10005</v>
      </c>
      <c r="J75" s="92">
        <f t="shared" si="23"/>
        <v>120060</v>
      </c>
    </row>
    <row r="76" spans="1:10" ht="14.25">
      <c r="A76" s="89"/>
      <c r="B76" s="89"/>
      <c r="C76" s="90"/>
      <c r="D76" s="89"/>
      <c r="E76" s="89"/>
      <c r="F76" s="89"/>
      <c r="G76" s="95"/>
      <c r="H76" s="91"/>
      <c r="I76" s="97" t="s">
        <v>156</v>
      </c>
      <c r="J76" s="98">
        <f>SUM(J73:J75)</f>
        <v>413622.24</v>
      </c>
    </row>
    <row r="77" spans="1:10" ht="14.25">
      <c r="A77" s="89">
        <v>7</v>
      </c>
      <c r="B77" s="89">
        <v>61</v>
      </c>
      <c r="C77" s="90" t="s">
        <v>204</v>
      </c>
      <c r="D77" s="89">
        <v>6</v>
      </c>
      <c r="E77" s="89">
        <v>2</v>
      </c>
      <c r="F77" s="89">
        <f aca="true" t="shared" si="24" ref="F77:F79">D77*E77</f>
        <v>12</v>
      </c>
      <c r="G77" s="95">
        <v>3843.48</v>
      </c>
      <c r="H77" s="91">
        <f aca="true" t="shared" si="25" ref="H77:H79">G77*E77</f>
        <v>7686.96</v>
      </c>
      <c r="I77" s="92">
        <f aca="true" t="shared" si="26" ref="I77:I79">H77*D77</f>
        <v>46121.76</v>
      </c>
      <c r="J77" s="92">
        <f aca="true" t="shared" si="27" ref="J77:J79">I77*12</f>
        <v>553461.12</v>
      </c>
    </row>
    <row r="78" spans="1:10" ht="14.25">
      <c r="A78" s="89">
        <v>7</v>
      </c>
      <c r="B78" s="89">
        <v>62</v>
      </c>
      <c r="C78" s="90" t="s">
        <v>205</v>
      </c>
      <c r="D78" s="89">
        <v>6</v>
      </c>
      <c r="E78" s="89">
        <v>2</v>
      </c>
      <c r="F78" s="89">
        <f t="shared" si="24"/>
        <v>12</v>
      </c>
      <c r="G78" s="95">
        <v>3843.48</v>
      </c>
      <c r="H78" s="91">
        <f t="shared" si="25"/>
        <v>7686.96</v>
      </c>
      <c r="I78" s="92">
        <f t="shared" si="26"/>
        <v>46121.76</v>
      </c>
      <c r="J78" s="92">
        <f t="shared" si="27"/>
        <v>553461.12</v>
      </c>
    </row>
    <row r="79" spans="1:10" ht="14.25">
      <c r="A79" s="89">
        <v>7</v>
      </c>
      <c r="B79" s="89">
        <v>63</v>
      </c>
      <c r="C79" s="90" t="s">
        <v>206</v>
      </c>
      <c r="D79" s="89">
        <v>3</v>
      </c>
      <c r="E79" s="89">
        <v>2</v>
      </c>
      <c r="F79" s="89">
        <f t="shared" si="24"/>
        <v>6</v>
      </c>
      <c r="G79" s="95">
        <v>3843.48</v>
      </c>
      <c r="H79" s="91">
        <f t="shared" si="25"/>
        <v>7686.96</v>
      </c>
      <c r="I79" s="92">
        <f t="shared" si="26"/>
        <v>23060.88</v>
      </c>
      <c r="J79" s="92">
        <f t="shared" si="27"/>
        <v>276730.56</v>
      </c>
    </row>
    <row r="80" spans="1:10" ht="14.25">
      <c r="A80" s="89"/>
      <c r="B80" s="89"/>
      <c r="C80" s="90"/>
      <c r="D80" s="89"/>
      <c r="E80" s="89"/>
      <c r="F80" s="89"/>
      <c r="G80" s="95"/>
      <c r="H80" s="91"/>
      <c r="I80" s="97" t="s">
        <v>156</v>
      </c>
      <c r="J80" s="98">
        <f>SUM(J77:J79)</f>
        <v>1383652.8</v>
      </c>
    </row>
    <row r="81" spans="1:10" ht="38.25">
      <c r="A81" s="89">
        <v>8</v>
      </c>
      <c r="B81" s="89">
        <v>64</v>
      </c>
      <c r="C81" s="96" t="s">
        <v>207</v>
      </c>
      <c r="D81" s="89">
        <v>1</v>
      </c>
      <c r="E81" s="89">
        <v>1</v>
      </c>
      <c r="F81" s="89">
        <f aca="true" t="shared" si="28" ref="F81:F87">D81*E81</f>
        <v>1</v>
      </c>
      <c r="G81" s="95">
        <v>3693.93</v>
      </c>
      <c r="H81" s="91">
        <f aca="true" t="shared" si="29" ref="H81:H87">G81*E81</f>
        <v>3693.93</v>
      </c>
      <c r="I81" s="92">
        <f aca="true" t="shared" si="30" ref="I81:I87">H81*D81</f>
        <v>3693.93</v>
      </c>
      <c r="J81" s="92">
        <f aca="true" t="shared" si="31" ref="J81:J87">I81*12</f>
        <v>44327.159999999996</v>
      </c>
    </row>
    <row r="82" spans="1:10" ht="26.25">
      <c r="A82" s="89">
        <v>8</v>
      </c>
      <c r="B82" s="89">
        <v>65</v>
      </c>
      <c r="C82" s="96" t="s">
        <v>208</v>
      </c>
      <c r="D82" s="89">
        <v>1</v>
      </c>
      <c r="E82" s="89">
        <v>2</v>
      </c>
      <c r="F82" s="89">
        <f t="shared" si="28"/>
        <v>2</v>
      </c>
      <c r="G82" s="95">
        <v>3378</v>
      </c>
      <c r="H82" s="91">
        <f t="shared" si="29"/>
        <v>6756</v>
      </c>
      <c r="I82" s="92">
        <f t="shared" si="30"/>
        <v>6756</v>
      </c>
      <c r="J82" s="92">
        <f t="shared" si="31"/>
        <v>81072</v>
      </c>
    </row>
    <row r="83" spans="1:10" ht="38.25">
      <c r="A83" s="89">
        <v>8</v>
      </c>
      <c r="B83" s="89">
        <v>66</v>
      </c>
      <c r="C83" s="96" t="s">
        <v>209</v>
      </c>
      <c r="D83" s="89">
        <v>2</v>
      </c>
      <c r="E83" s="89">
        <v>1</v>
      </c>
      <c r="F83" s="89">
        <f t="shared" si="28"/>
        <v>2</v>
      </c>
      <c r="G83" s="95">
        <v>5747.25</v>
      </c>
      <c r="H83" s="91">
        <f t="shared" si="29"/>
        <v>5747.25</v>
      </c>
      <c r="I83" s="92">
        <f t="shared" si="30"/>
        <v>11494.5</v>
      </c>
      <c r="J83" s="92">
        <f t="shared" si="31"/>
        <v>137934</v>
      </c>
    </row>
    <row r="84" spans="1:10" ht="26.25">
      <c r="A84" s="89">
        <v>8</v>
      </c>
      <c r="B84" s="89">
        <v>67</v>
      </c>
      <c r="C84" s="96" t="s">
        <v>210</v>
      </c>
      <c r="D84" s="89">
        <v>1</v>
      </c>
      <c r="E84" s="89">
        <v>1</v>
      </c>
      <c r="F84" s="89">
        <f t="shared" si="28"/>
        <v>1</v>
      </c>
      <c r="G84" s="95">
        <v>5747.25</v>
      </c>
      <c r="H84" s="91">
        <f t="shared" si="29"/>
        <v>5747.25</v>
      </c>
      <c r="I84" s="92">
        <f t="shared" si="30"/>
        <v>5747.25</v>
      </c>
      <c r="J84" s="92">
        <f t="shared" si="31"/>
        <v>68967</v>
      </c>
    </row>
    <row r="85" spans="1:10" ht="38.25">
      <c r="A85" s="89">
        <v>8</v>
      </c>
      <c r="B85" s="89">
        <v>68</v>
      </c>
      <c r="C85" s="96" t="s">
        <v>211</v>
      </c>
      <c r="D85" s="89">
        <v>1</v>
      </c>
      <c r="E85" s="89">
        <v>1</v>
      </c>
      <c r="F85" s="89">
        <f t="shared" si="28"/>
        <v>1</v>
      </c>
      <c r="G85" s="95">
        <v>5747.25</v>
      </c>
      <c r="H85" s="91">
        <f t="shared" si="29"/>
        <v>5747.25</v>
      </c>
      <c r="I85" s="92">
        <f t="shared" si="30"/>
        <v>5747.25</v>
      </c>
      <c r="J85" s="92">
        <f t="shared" si="31"/>
        <v>68967</v>
      </c>
    </row>
    <row r="86" spans="1:10" ht="38.25">
      <c r="A86" s="89">
        <v>8</v>
      </c>
      <c r="B86" s="89">
        <v>69</v>
      </c>
      <c r="C86" s="96" t="s">
        <v>212</v>
      </c>
      <c r="D86" s="89">
        <v>1</v>
      </c>
      <c r="E86" s="89">
        <v>1</v>
      </c>
      <c r="F86" s="89">
        <f t="shared" si="28"/>
        <v>1</v>
      </c>
      <c r="G86" s="95">
        <v>5747.25</v>
      </c>
      <c r="H86" s="91">
        <f t="shared" si="29"/>
        <v>5747.25</v>
      </c>
      <c r="I86" s="92">
        <f t="shared" si="30"/>
        <v>5747.25</v>
      </c>
      <c r="J86" s="92">
        <f t="shared" si="31"/>
        <v>68967</v>
      </c>
    </row>
    <row r="87" spans="1:10" ht="38.25">
      <c r="A87" s="89">
        <v>8</v>
      </c>
      <c r="B87" s="89">
        <v>70</v>
      </c>
      <c r="C87" s="96" t="s">
        <v>213</v>
      </c>
      <c r="D87" s="89">
        <v>1</v>
      </c>
      <c r="E87" s="89">
        <v>1</v>
      </c>
      <c r="F87" s="89">
        <f t="shared" si="28"/>
        <v>1</v>
      </c>
      <c r="G87" s="95">
        <v>5759.64</v>
      </c>
      <c r="H87" s="91">
        <f t="shared" si="29"/>
        <v>5759.64</v>
      </c>
      <c r="I87" s="92">
        <f t="shared" si="30"/>
        <v>5759.64</v>
      </c>
      <c r="J87" s="92">
        <f t="shared" si="31"/>
        <v>69115.68000000001</v>
      </c>
    </row>
    <row r="88" spans="1:10" ht="14.25">
      <c r="A88" s="89"/>
      <c r="B88" s="89"/>
      <c r="C88" s="96"/>
      <c r="D88" s="89"/>
      <c r="E88" s="89"/>
      <c r="F88" s="89"/>
      <c r="G88" s="95"/>
      <c r="H88" s="91"/>
      <c r="I88" s="97" t="s">
        <v>156</v>
      </c>
      <c r="J88" s="98">
        <f>SUM(J81:J87)</f>
        <v>539349.8400000001</v>
      </c>
    </row>
    <row r="89" spans="1:10" ht="14.25">
      <c r="A89" s="90"/>
      <c r="B89" s="89"/>
      <c r="C89" s="90"/>
      <c r="D89" s="99">
        <f>SUM(D11:D87)</f>
        <v>153</v>
      </c>
      <c r="E89" s="100"/>
      <c r="F89" s="99">
        <f>SUM(F11:F87)</f>
        <v>177</v>
      </c>
      <c r="G89" s="89"/>
      <c r="H89" s="89"/>
      <c r="I89" s="89"/>
      <c r="J89" s="93"/>
    </row>
    <row r="90" spans="1:10" ht="16.5">
      <c r="A90" s="101" t="s">
        <v>214</v>
      </c>
      <c r="J90" s="93"/>
    </row>
    <row r="91" ht="16.5">
      <c r="A91" s="101" t="s">
        <v>215</v>
      </c>
    </row>
  </sheetData>
  <sheetProtection selectLockedCells="1" selectUnlockedCells="1"/>
  <mergeCells count="9">
    <mergeCell ref="A1:J1"/>
    <mergeCell ref="A2:J2"/>
    <mergeCell ref="B3:J3"/>
    <mergeCell ref="B4:J4"/>
    <mergeCell ref="B5:J5"/>
    <mergeCell ref="B6:J6"/>
    <mergeCell ref="B7:J7"/>
    <mergeCell ref="B8:J8"/>
    <mergeCell ref="B9:J9"/>
  </mergeCells>
  <printOptions horizontalCentered="1" verticalCentered="1"/>
  <pageMargins left="0.7875" right="0.7875" top="1.025" bottom="1.025" header="0.7875" footer="0.7875"/>
  <pageSetup horizontalDpi="300" verticalDpi="300" orientation="landscape" paperSize="9" scale="7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/>
  <cp:lastPrinted>2018-04-06T13:53:48Z</cp:lastPrinted>
  <dcterms:created xsi:type="dcterms:W3CDTF">2010-12-08T20:56:29Z</dcterms:created>
  <dcterms:modified xsi:type="dcterms:W3CDTF">2018-07-25T11:22:48Z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